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Расходы " sheetId="1" r:id="rId1"/>
  </sheets>
  <definedNames>
    <definedName name="_xlnm._FilterDatabase" localSheetId="0" hidden="1">'Расходы '!$A$8:$P$184</definedName>
    <definedName name="_xlnm.Print_Titles" localSheetId="0">'Расходы '!$7:$8</definedName>
    <definedName name="_xlnm.Print_Area" localSheetId="0">'Расходы '!$A$1:$H$203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<sst xmlns="http://schemas.openxmlformats.org/spreadsheetml/2006/main" count="404" uniqueCount="196">
  <si>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</si>
  <si>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</si>
  <si>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</si>
  <si>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</si>
  <si>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</si>
  <si>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</si>
  <si>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</si>
  <si>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</si>
  <si>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</si>
  <si>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</si>
  <si>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</si>
  <si>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</si>
  <si>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</si>
  <si>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</si>
  <si>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</si>
  <si>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</si>
  <si>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</si>
  <si>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</si>
  <si>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</si>
  <si>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</si>
  <si>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</si>
  <si>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</si>
  <si>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</si>
  <si>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</si>
  <si>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</si>
  <si>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</si>
  <si>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</si>
  <si>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</si>
  <si>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</si>
  <si>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</si>
  <si>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</si>
  <si>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</si>
  <si>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</si>
  <si>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</si>
  <si>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</si>
  <si>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</si>
  <si>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</si>
  <si>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</si>
  <si>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</si>
  <si>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</si>
  <si>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</si>
  <si>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</si>
  <si>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</si>
  <si>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</si>
  <si>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</si>
  <si>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</si>
  <si>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</si>
  <si>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</si>
  <si>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</si>
  <si>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</si>
  <si>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</si>
  <si>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</si>
  <si>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</si>
  <si>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</si>
  <si>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</si>
  <si>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</si>
  <si>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</si>
  <si>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</si>
  <si>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</si>
  <si>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</si>
  <si>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</si>
  <si>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</si>
  <si>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</si>
  <si>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</si>
  <si>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</si>
  <si>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</si>
  <si>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</si>
  <si>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</si>
  <si>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</si>
  <si>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</si>
  <si>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</si>
  <si>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</si>
  <si>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</si>
  <si>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</si>
  <si>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</si>
  <si>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</si>
  <si>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</si>
  <si>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</si>
  <si>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</si>
  <si>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</si>
  <si>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</si>
  <si>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</si>
  <si>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</si>
  <si>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</si>
  <si>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</si>
  <si>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</si>
  <si>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</si>
  <si>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</si>
  <si>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</si>
  <si>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</si>
  <si>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</si>
  <si>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</si>
  <si>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</si>
  <si>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</si>
  <si>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</si>
  <si>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</si>
  <si>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</si>
  <si>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</si>
  <si>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</si>
  <si>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2023 год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</si>
  <si>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</si>
  <si>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</si>
  <si>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</si>
  <si>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</si>
  <si>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</si>
  <si>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</si>
  <si>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</si>
  <si>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</si>
  <si>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</si>
  <si>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</si>
  <si>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42 000 00000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</si>
  <si>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</si>
  <si>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</si>
  <si>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</si>
  <si>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</si>
  <si>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</si>
  <si>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</si>
  <si>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</si>
  <si>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II. НЕПРОГРАММНЫЕ НАПРАВЛЕНИЯ ДЕЯТЕЛЬНОСТИ</t>
  </si>
  <si>
    <t xml:space="preserve">I. МУНИЦИПАЛЬНЫЕ ПРОГРАММЫ 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</si>
  <si>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</si>
  <si>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</si>
  <si>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</si>
  <si>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</si>
  <si>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 xml:space="preserve">Условно утверждаемые расходы </t>
  </si>
  <si>
    <t>2024 год</t>
  </si>
  <si>
    <t>Муниципальная программа «Работа с молодежью 
в муниципальном образовании «Катунинское» на 2021-2024 годы»</t>
  </si>
  <si>
    <t>08 000 00000</t>
  </si>
  <si>
    <t>Расходы бюджета поселения на обеспечение работы с молодежью</t>
  </si>
  <si>
    <t>08 000 46320</t>
  </si>
  <si>
    <t>Осуществление первичного воинского учета органами местного самоуправления поселения, муниципальных и городских округов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</si>
  <si>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</si>
  <si>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</si>
  <si>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Поддержка деятельности подразделений добровольной пожарной охраны</t>
  </si>
  <si>
    <t>45 000 00000</t>
  </si>
  <si>
    <t>45 100 00000</t>
  </si>
  <si>
    <t>45 100 88520</t>
  </si>
  <si>
    <t>Публичные нормативные социальные выплаты гражданам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</si>
  <si>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</si>
  <si>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43 300 00000</t>
  </si>
  <si>
    <t>43 300 51180</t>
  </si>
  <si>
    <t>Осуществление функций органа местного самоуправления в сфере физической культуры и спорта</t>
  </si>
  <si>
    <t>47 000 00000</t>
  </si>
  <si>
    <t>Непрограммные мероприятия в сфере физической культуры и спорта</t>
  </si>
  <si>
    <t>47 100 00000</t>
  </si>
  <si>
    <t>47 100 40200</t>
  </si>
  <si>
    <t>Развитие территориального общественного самоуправления</t>
  </si>
  <si>
    <t>46 300 99420</t>
  </si>
  <si>
    <t>44 000 7491Д</t>
  </si>
  <si>
    <t>44 000 88910</t>
  </si>
  <si>
    <t>Приведение в нормативное состояние сети автомобильных дорог 
общего пользования местного значения (дорожный фонд Архангельской 
области)</t>
  </si>
  <si>
    <t>Мероприятия по приведению в нормативное состояние сети 
автомобильных дорог общего пользования местного значения (в части 
предоставления межбюджетных трансфертов)</t>
  </si>
  <si>
    <t>45 100 40520</t>
  </si>
  <si>
    <t>Мероприятия по обеспечению первичных мер пожарной безопасности, осуществляемые органами местного самоуправления</t>
  </si>
  <si>
    <t>Сумма, рублей</t>
  </si>
  <si>
    <t>42 500 40020</t>
  </si>
  <si>
    <t>Содержание имущества казны</t>
  </si>
  <si>
    <t>Непрограммные мероприятия  в сфере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</si>
  <si>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</si>
  <si>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им своих полномочий</t>
  </si>
  <si>
    <t>51 000 00000</t>
  </si>
  <si>
    <t>51 100 00000</t>
  </si>
  <si>
    <t>51 100 40040</t>
  </si>
  <si>
    <t>Непрограммные мероприятия  в сфере национальной безопасности и правоохранительной деятельности</t>
  </si>
  <si>
    <t>Осуществление функций органа местного самоуправления в сфере мероприятий по защите населения и территории от чрезвычайных ситуаций природного и техногенного характера</t>
  </si>
  <si>
    <t>Мероприятия по защите населения и территории от чрезвычайных ситуаций природного и техногенного характера</t>
  </si>
  <si>
    <t>52 0 00 00000</t>
  </si>
  <si>
    <t>52 1 00 00000</t>
  </si>
  <si>
    <t>52 1 00 40540</t>
  </si>
  <si>
    <t>Реализация мероприятий по проведению капитального ремонта многоквартирных домов</t>
  </si>
  <si>
    <t>46 100 88360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</si>
  <si>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</si>
  <si>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46 300 99100</t>
  </si>
  <si>
    <t>46 200 99100</t>
  </si>
  <si>
    <t>52 1 00 40550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</si>
  <si>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</si>
  <si>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</si>
  <si>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Непрограммное мероприятие по организации и обеспечению мобилизации в муниципальном образовании</t>
  </si>
  <si>
    <t>Мероприятия направленные на закупку товаров с целью их последующей передачи гражданам призванным на военную службу  в  условиях частичной мобилизации за счет средств бюджета МО "Катунинское"</t>
  </si>
  <si>
    <t>43 400 00000</t>
  </si>
  <si>
    <t>43 400 51190</t>
  </si>
  <si>
    <t>ПРИЛОЖЕНИЕ № 3  к решению Совета депутатов от 14.12.2022 г. № 92 «О бюджете муниципального образования «Катунинское»  на 2023 год и на плановый период  2024 и 2025 годов»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</si>
  <si>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2023 год и на плановый период 2024 и 2025 годов</t>
  </si>
  <si>
    <t>Муниципальная программа «ОБЕСПЕЧЕНИЕ ПЕРВИЧНЫХ МЕР ПОЖАРНОЙ БЕЗОПАСНОСТИ В ГРАНИЦАХ МУНИЦИПАЛЬНОГО ОБРАЗОВАНИЯ «КАТУНИНСКОЕ» на 2023-2025 годы»</t>
  </si>
  <si>
    <t>10 000 00000</t>
  </si>
  <si>
    <t>10 000 40530</t>
  </si>
  <si>
    <t>2025 год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</si>
  <si>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</si>
  <si>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Обеспечение комплексного развития сельских территорий</t>
  </si>
  <si>
    <t>07 000 00000</t>
  </si>
  <si>
    <t>07 000 L5760</t>
  </si>
  <si>
    <t>45 100 88530</t>
  </si>
  <si>
    <t>Софинансирование мероприятий по устройству источников наружного противопожарного водоснабжения (пожарных водоемов)</t>
  </si>
  <si>
    <t>Резервный фонд администрации МО "Приморский муниципальный район"</t>
  </si>
  <si>
    <t>44 000 81400</t>
  </si>
  <si>
    <t xml:space="preserve">ПРИЛОЖЕНИЕ № 4 к решению Совета депутатов от 22.03.2023 г. № 107 «О внесении изменений в решение 
«О бюджете сельского поселения "Катунинское" Приморского муниципального района Архангельской области  на 2023 год и на плановый период 2024  и 2025 годов»»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</si>
</sst>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</numFmts>
  <fonts count="6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i/>
      <sz val="10"/>
      <color indexed="14"/>
      <name val="Times New Roman"/>
      <family val="1"/>
    </font>
    <font>
      <i/>
      <sz val="13.5"/>
      <color indexed="14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3.5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0"/>
      <color rgb="FFFF00FF"/>
      <name val="Times New Roman"/>
      <family val="1"/>
    </font>
    <font>
      <i/>
      <sz val="10"/>
      <color rgb="FFFF00FF"/>
      <name val="Times New Roman"/>
      <family val="1"/>
    </font>
    <font>
      <i/>
      <sz val="13.5"/>
      <color rgb="FFFF00FF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3.5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vertical="center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73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 readingOrder="1"/>
    </xf>
    <xf numFmtId="2" fontId="10" fillId="0" borderId="10" xfId="0" applyNumberFormat="1" applyFont="1" applyFill="1" applyBorder="1" applyAlignment="1">
      <alignment wrapText="1"/>
    </xf>
    <xf numFmtId="170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0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0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70" fontId="9" fillId="0" borderId="0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right" vertical="center" wrapText="1" readingOrder="1"/>
    </xf>
    <xf numFmtId="170" fontId="1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horizontal="right" vertical="center" wrapText="1" readingOrder="1"/>
    </xf>
    <xf numFmtId="4" fontId="59" fillId="0" borderId="0" xfId="0" applyNumberFormat="1" applyFont="1" applyFill="1" applyAlignment="1">
      <alignment wrapText="1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49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4" fontId="59" fillId="0" borderId="0" xfId="0" applyNumberFormat="1" applyFont="1" applyFill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4" fontId="60" fillId="0" borderId="0" xfId="0" applyNumberFormat="1" applyFont="1" applyFill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13" fillId="0" borderId="10" xfId="0" applyNumberFormat="1" applyFont="1" applyFill="1" applyBorder="1" applyAlignment="1">
      <alignment horizontal="right" vertical="center" wrapText="1" readingOrder="1"/>
    </xf>
    <xf numFmtId="173" fontId="13" fillId="0" borderId="10" xfId="0" applyNumberFormat="1" applyFont="1" applyFill="1" applyBorder="1" applyAlignment="1">
      <alignment horizontal="right" vertical="center" wrapText="1" readingOrder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6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3" fillId="0" borderId="10" xfId="0" applyFont="1" applyFill="1" applyBorder="1" applyAlignment="1">
      <alignment vertical="center" wrapText="1"/>
    </xf>
    <xf numFmtId="4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readingOrder="1"/>
      <protection hidden="1"/>
    </xf>
    <xf numFmtId="0" fontId="13" fillId="0" borderId="0" xfId="0" applyFont="1" applyFill="1" applyAlignment="1">
      <alignment vertical="center" wrapText="1"/>
    </xf>
    <xf numFmtId="167" fontId="13" fillId="0" borderId="10" xfId="62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 readingOrder="1"/>
    </xf>
    <xf numFmtId="0" fontId="13" fillId="0" borderId="10" xfId="0" applyNumberFormat="1" applyFont="1" applyFill="1" applyBorder="1" applyAlignment="1">
      <alignment horizontal="left" vertical="center" wrapText="1"/>
    </xf>
    <xf numFmtId="4" fontId="60" fillId="0" borderId="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170" fontId="61" fillId="0" borderId="0" xfId="0" applyNumberFormat="1" applyFont="1" applyFill="1" applyBorder="1" applyAlignment="1">
      <alignment horizontal="right" vertical="center" wrapText="1" readingOrder="1"/>
    </xf>
    <xf numFmtId="0" fontId="13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49" fontId="13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 wrapText="1" readingOrder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9" fillId="0" borderId="1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 readingOrder="1"/>
    </xf>
    <xf numFmtId="173" fontId="0" fillId="0" borderId="0" xfId="0" applyNumberFormat="1" applyFont="1" applyFill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/>
    </xf>
    <xf numFmtId="3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Fill="1" applyAlignment="1">
      <alignment horizontal="center" wrapText="1"/>
    </xf>
    <xf numFmtId="4" fontId="62" fillId="0" borderId="0" xfId="0" applyNumberFormat="1" applyFont="1" applyFill="1" applyAlignment="1">
      <alignment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4" fontId="63" fillId="0" borderId="0" xfId="0" applyNumberFormat="1" applyFont="1" applyFill="1" applyAlignment="1">
      <alignment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Alignment="1">
      <alignment wrapText="1"/>
    </xf>
    <xf numFmtId="0" fontId="12" fillId="0" borderId="10" xfId="0" applyFont="1" applyFill="1" applyBorder="1" applyAlignment="1">
      <alignment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73" fontId="9" fillId="0" borderId="10" xfId="54" applyNumberFormat="1" applyFont="1" applyFill="1" applyBorder="1" applyAlignment="1" applyProtection="1">
      <alignment horizontal="center" vertical="center"/>
      <protection hidden="1"/>
    </xf>
    <xf numFmtId="173" fontId="10" fillId="0" borderId="0" xfId="0" applyNumberFormat="1" applyFont="1" applyFill="1" applyAlignment="1">
      <alignment horizontal="center" vertical="center"/>
    </xf>
    <xf numFmtId="173" fontId="64" fillId="0" borderId="0" xfId="0" applyNumberFormat="1" applyFont="1" applyFill="1" applyAlignment="1">
      <alignment horizontal="center" vertical="center"/>
    </xf>
    <xf numFmtId="173" fontId="5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59" fillId="0" borderId="14" xfId="0" applyFont="1" applyFill="1" applyBorder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182</xdr:row>
      <xdr:rowOff>0</xdr:rowOff>
    </xdr:from>
    <xdr:ext cx="85725" cy="809625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623601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182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6236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182</xdr:row>
      <xdr:rowOff>0</xdr:rowOff>
    </xdr:from>
    <xdr:ext cx="85725" cy="809625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623601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182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6236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200</xdr:row>
      <xdr:rowOff>0</xdr:rowOff>
    </xdr:from>
    <xdr:ext cx="85725" cy="6381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6754177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203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6887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200</xdr:row>
      <xdr:rowOff>0</xdr:rowOff>
    </xdr:from>
    <xdr:ext cx="85725" cy="638175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6754177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203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6887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"/>
  <sheetViews>
    <sheetView tabSelected="1" view="pageBreakPreview" zoomScale="55" zoomScaleNormal="115" zoomScaleSheetLayoutView="55" workbookViewId="0" topLeftCell="A162">
      <selection activeCell="A4" sqref="A4:H4"/>
    </sheetView>
  </sheetViews>
  <sheetFormatPr defaultColWidth="9.140625" defaultRowHeight="12.75"/>
  <cols>
    <col min="1" max="1" width="76.7109375" style="60" customWidth="1"/>
    <col min="2" max="2" width="24.421875" style="19" customWidth="1"/>
    <col min="3" max="3" width="11.00390625" style="4" customWidth="1"/>
    <col min="4" max="4" width="13.421875" style="48" hidden="1" customWidth="1"/>
    <col min="5" max="5" width="18.140625" style="48" hidden="1" customWidth="1"/>
    <col min="6" max="6" width="16.7109375" style="132" customWidth="1"/>
    <col min="7" max="7" width="16.28125" style="139" customWidth="1"/>
    <col min="8" max="8" width="17.28125" style="139" customWidth="1"/>
    <col min="9" max="9" width="19.28125" style="40" hidden="1" customWidth="1"/>
    <col min="10" max="10" width="20.00390625" style="35" hidden="1" customWidth="1"/>
    <col min="11" max="11" width="12.8515625" style="11" customWidth="1"/>
    <col min="12" max="12" width="12.7109375" style="24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3:8" ht="105" customHeight="1">
      <c r="C1" s="162" t="s">
        <v>195</v>
      </c>
      <c r="D1" s="162"/>
      <c r="E1" s="162"/>
      <c r="F1" s="162"/>
      <c r="G1" s="162"/>
      <c r="H1" s="162"/>
    </row>
    <row r="2" spans="1:12" s="9" customFormat="1" ht="72.75" customHeight="1">
      <c r="A2" s="5"/>
      <c r="B2" s="45"/>
      <c r="C2" s="162" t="s">
        <v>181</v>
      </c>
      <c r="D2" s="162"/>
      <c r="E2" s="162"/>
      <c r="F2" s="162"/>
      <c r="G2" s="162"/>
      <c r="H2" s="162"/>
      <c r="I2" s="33"/>
      <c r="J2" s="33"/>
      <c r="K2" s="12"/>
      <c r="L2" s="25"/>
    </row>
    <row r="3" spans="1:12" s="9" customFormat="1" ht="10.5" customHeight="1">
      <c r="A3" s="22"/>
      <c r="B3" s="14"/>
      <c r="C3" s="5"/>
      <c r="D3" s="47"/>
      <c r="E3" s="47"/>
      <c r="F3" s="124"/>
      <c r="G3" s="134"/>
      <c r="H3" s="134"/>
      <c r="I3" s="34"/>
      <c r="J3" s="34"/>
      <c r="K3" s="12"/>
      <c r="L3" s="25"/>
    </row>
    <row r="4" spans="1:12" s="9" customFormat="1" ht="56.25" customHeight="1">
      <c r="A4" s="163" t="s">
        <v>182</v>
      </c>
      <c r="B4" s="163"/>
      <c r="C4" s="163"/>
      <c r="D4" s="163"/>
      <c r="E4" s="163"/>
      <c r="F4" s="163"/>
      <c r="G4" s="163"/>
      <c r="H4" s="163"/>
      <c r="I4" s="34"/>
      <c r="J4" s="34"/>
      <c r="K4" s="12"/>
      <c r="L4" s="25"/>
    </row>
    <row r="5" spans="1:12" s="9" customFormat="1" ht="25.5" customHeight="1">
      <c r="A5" s="54"/>
      <c r="B5" s="52"/>
      <c r="C5" s="52"/>
      <c r="D5" s="52"/>
      <c r="E5" s="52"/>
      <c r="F5" s="125"/>
      <c r="G5" s="149"/>
      <c r="H5" s="149"/>
      <c r="I5" s="34"/>
      <c r="J5" s="34"/>
      <c r="K5" s="12"/>
      <c r="L5" s="25"/>
    </row>
    <row r="6" spans="1:10" ht="13.5" customHeight="1">
      <c r="A6" s="164" t="s">
        <v>2</v>
      </c>
      <c r="B6" s="155" t="s">
        <v>0</v>
      </c>
      <c r="C6" s="156" t="s">
        <v>1</v>
      </c>
      <c r="D6" s="67"/>
      <c r="E6" s="67"/>
      <c r="F6" s="157" t="s">
        <v>154</v>
      </c>
      <c r="G6" s="158"/>
      <c r="H6" s="159"/>
      <c r="I6" s="36"/>
      <c r="J6" s="36"/>
    </row>
    <row r="7" spans="1:19" ht="27.75" customHeight="1">
      <c r="A7" s="164"/>
      <c r="B7" s="155"/>
      <c r="C7" s="156"/>
      <c r="D7" s="68" t="s">
        <v>32</v>
      </c>
      <c r="E7" s="69" t="s">
        <v>12</v>
      </c>
      <c r="F7" s="126" t="s">
        <v>99</v>
      </c>
      <c r="G7" s="135" t="s">
        <v>125</v>
      </c>
      <c r="H7" s="135" t="s">
        <v>186</v>
      </c>
      <c r="I7" s="53" t="s">
        <v>13</v>
      </c>
      <c r="J7" s="37" t="s">
        <v>12</v>
      </c>
      <c r="L7" s="160"/>
      <c r="M7" s="160"/>
      <c r="N7" s="160"/>
      <c r="O7" s="160"/>
      <c r="P7" s="160"/>
      <c r="Q7" s="160"/>
      <c r="R7" s="160"/>
      <c r="S7" s="160"/>
    </row>
    <row r="8" spans="1:10" ht="12.75">
      <c r="A8" s="32">
        <v>1</v>
      </c>
      <c r="B8" s="15" t="s">
        <v>121</v>
      </c>
      <c r="C8" s="13">
        <v>3</v>
      </c>
      <c r="D8" s="70">
        <v>4</v>
      </c>
      <c r="E8" s="71">
        <v>7</v>
      </c>
      <c r="F8" s="140">
        <v>4</v>
      </c>
      <c r="G8" s="140">
        <v>5</v>
      </c>
      <c r="H8" s="140">
        <v>6</v>
      </c>
      <c r="I8" s="38"/>
      <c r="J8" s="38">
        <v>8</v>
      </c>
    </row>
    <row r="9" spans="1:12" s="83" customFormat="1" ht="18" customHeight="1">
      <c r="A9" s="55" t="s">
        <v>119</v>
      </c>
      <c r="B9" s="49"/>
      <c r="C9" s="63"/>
      <c r="D9" s="73">
        <f>D10+D14</f>
        <v>1895.7</v>
      </c>
      <c r="E9" s="73">
        <f>E10+E14</f>
        <v>1988</v>
      </c>
      <c r="F9" s="127">
        <f>F10+F14+F18</f>
        <v>3888720</v>
      </c>
      <c r="G9" s="150">
        <f>G10+G14+G18</f>
        <v>45000</v>
      </c>
      <c r="H9" s="150">
        <f>H10+H14+H18</f>
        <v>40000</v>
      </c>
      <c r="I9" s="66">
        <f>I10+I14+I18</f>
        <v>1900720</v>
      </c>
      <c r="J9" s="66">
        <f>J10+J14</f>
        <v>1988000</v>
      </c>
      <c r="K9" s="81"/>
      <c r="L9" s="82"/>
    </row>
    <row r="10" spans="1:12" s="147" customFormat="1" ht="55.5" customHeight="1">
      <c r="A10" s="148" t="s">
        <v>183</v>
      </c>
      <c r="B10" s="16" t="s">
        <v>184</v>
      </c>
      <c r="C10" s="6"/>
      <c r="D10" s="42">
        <f aca="true" t="shared" si="0" ref="D10:E17">+ROUND(I10/1000,1)</f>
        <v>40</v>
      </c>
      <c r="E10" s="42">
        <f t="shared" si="0"/>
        <v>0</v>
      </c>
      <c r="F10" s="128">
        <f>I10+J10</f>
        <v>40000</v>
      </c>
      <c r="G10" s="136">
        <f aca="true" t="shared" si="1" ref="G10:J12">G11</f>
        <v>40000</v>
      </c>
      <c r="H10" s="136">
        <f t="shared" si="1"/>
        <v>40000</v>
      </c>
      <c r="I10" s="64">
        <f t="shared" si="1"/>
        <v>40000</v>
      </c>
      <c r="J10" s="64">
        <f t="shared" si="1"/>
        <v>0</v>
      </c>
      <c r="K10" s="145"/>
      <c r="L10" s="146"/>
    </row>
    <row r="11" spans="1:12" s="147" customFormat="1" ht="40.5" customHeight="1">
      <c r="A11" s="45" t="s">
        <v>94</v>
      </c>
      <c r="B11" s="16" t="s">
        <v>185</v>
      </c>
      <c r="C11" s="6"/>
      <c r="D11" s="42">
        <f t="shared" si="0"/>
        <v>40</v>
      </c>
      <c r="E11" s="42">
        <f t="shared" si="0"/>
        <v>0</v>
      </c>
      <c r="F11" s="128">
        <f aca="true" t="shared" si="2" ref="F11:F83">I11+J11</f>
        <v>40000</v>
      </c>
      <c r="G11" s="136">
        <f t="shared" si="1"/>
        <v>40000</v>
      </c>
      <c r="H11" s="136">
        <f t="shared" si="1"/>
        <v>40000</v>
      </c>
      <c r="I11" s="64">
        <f t="shared" si="1"/>
        <v>40000</v>
      </c>
      <c r="J11" s="64">
        <f t="shared" si="1"/>
        <v>0</v>
      </c>
      <c r="K11" s="145"/>
      <c r="L11" s="146"/>
    </row>
    <row r="12" spans="1:12" s="147" customFormat="1" ht="39" customHeight="1">
      <c r="A12" s="58" t="s">
        <v>86</v>
      </c>
      <c r="B12" s="16" t="s">
        <v>185</v>
      </c>
      <c r="C12" s="6">
        <v>200</v>
      </c>
      <c r="D12" s="42">
        <f t="shared" si="0"/>
        <v>40</v>
      </c>
      <c r="E12" s="42">
        <f t="shared" si="0"/>
        <v>0</v>
      </c>
      <c r="F12" s="128">
        <f t="shared" si="2"/>
        <v>40000</v>
      </c>
      <c r="G12" s="136">
        <f t="shared" si="1"/>
        <v>40000</v>
      </c>
      <c r="H12" s="136">
        <f t="shared" si="1"/>
        <v>40000</v>
      </c>
      <c r="I12" s="64">
        <f t="shared" si="1"/>
        <v>40000</v>
      </c>
      <c r="J12" s="64">
        <f t="shared" si="1"/>
        <v>0</v>
      </c>
      <c r="K12" s="145"/>
      <c r="L12" s="146"/>
    </row>
    <row r="13" spans="1:12" s="147" customFormat="1" ht="37.5" customHeight="1">
      <c r="A13" s="30" t="s">
        <v>71</v>
      </c>
      <c r="B13" s="16" t="s">
        <v>185</v>
      </c>
      <c r="C13" s="6">
        <v>240</v>
      </c>
      <c r="D13" s="42">
        <f t="shared" si="0"/>
        <v>40</v>
      </c>
      <c r="E13" s="42">
        <f t="shared" si="0"/>
        <v>0</v>
      </c>
      <c r="F13" s="128">
        <f t="shared" si="2"/>
        <v>40000</v>
      </c>
      <c r="G13" s="136">
        <v>40000</v>
      </c>
      <c r="H13" s="136">
        <v>40000</v>
      </c>
      <c r="I13" s="64">
        <v>40000</v>
      </c>
      <c r="J13" s="64"/>
      <c r="K13" s="145"/>
      <c r="L13" s="146"/>
    </row>
    <row r="14" spans="1:13" s="147" customFormat="1" ht="64.5" customHeight="1">
      <c r="A14" s="30" t="s">
        <v>187</v>
      </c>
      <c r="B14" s="16" t="s">
        <v>189</v>
      </c>
      <c r="C14" s="7"/>
      <c r="D14" s="42">
        <f t="shared" si="0"/>
        <v>1855.7</v>
      </c>
      <c r="E14" s="42">
        <f t="shared" si="0"/>
        <v>1988</v>
      </c>
      <c r="F14" s="128">
        <f t="shared" si="2"/>
        <v>3843720</v>
      </c>
      <c r="G14" s="136">
        <f aca="true" t="shared" si="3" ref="G14:J16">G15</f>
        <v>0</v>
      </c>
      <c r="H14" s="136">
        <f t="shared" si="3"/>
        <v>0</v>
      </c>
      <c r="I14" s="64">
        <f t="shared" si="3"/>
        <v>1855720</v>
      </c>
      <c r="J14" s="64">
        <f t="shared" si="3"/>
        <v>1988000</v>
      </c>
      <c r="K14" s="145"/>
      <c r="L14" s="143"/>
      <c r="M14" s="144"/>
    </row>
    <row r="15" spans="1:13" s="147" customFormat="1" ht="27" customHeight="1">
      <c r="A15" s="30" t="s">
        <v>188</v>
      </c>
      <c r="B15" s="16" t="s">
        <v>190</v>
      </c>
      <c r="C15" s="7"/>
      <c r="D15" s="42">
        <f t="shared" si="0"/>
        <v>1855.7</v>
      </c>
      <c r="E15" s="42">
        <f t="shared" si="0"/>
        <v>1988</v>
      </c>
      <c r="F15" s="128">
        <f t="shared" si="2"/>
        <v>3843720</v>
      </c>
      <c r="G15" s="136">
        <f t="shared" si="3"/>
        <v>0</v>
      </c>
      <c r="H15" s="136">
        <f t="shared" si="3"/>
        <v>0</v>
      </c>
      <c r="I15" s="64">
        <f t="shared" si="3"/>
        <v>1855720</v>
      </c>
      <c r="J15" s="64">
        <f t="shared" si="3"/>
        <v>1988000</v>
      </c>
      <c r="K15" s="145"/>
      <c r="L15" s="143"/>
      <c r="M15" s="144"/>
    </row>
    <row r="16" spans="1:13" s="147" customFormat="1" ht="48.75" customHeight="1">
      <c r="A16" s="56" t="s">
        <v>86</v>
      </c>
      <c r="B16" s="16" t="s">
        <v>190</v>
      </c>
      <c r="C16" s="7">
        <v>200</v>
      </c>
      <c r="D16" s="42">
        <f t="shared" si="0"/>
        <v>1855.7</v>
      </c>
      <c r="E16" s="42">
        <f t="shared" si="0"/>
        <v>1988</v>
      </c>
      <c r="F16" s="128">
        <f t="shared" si="2"/>
        <v>3843720</v>
      </c>
      <c r="G16" s="136">
        <f t="shared" si="3"/>
        <v>0</v>
      </c>
      <c r="H16" s="136">
        <f t="shared" si="3"/>
        <v>0</v>
      </c>
      <c r="I16" s="64">
        <f t="shared" si="3"/>
        <v>1855720</v>
      </c>
      <c r="J16" s="64">
        <f t="shared" si="3"/>
        <v>1988000</v>
      </c>
      <c r="K16" s="145"/>
      <c r="L16" s="143"/>
      <c r="M16" s="144"/>
    </row>
    <row r="17" spans="1:13" s="147" customFormat="1" ht="45.75" customHeight="1">
      <c r="A17" s="30" t="s">
        <v>80</v>
      </c>
      <c r="B17" s="16" t="s">
        <v>190</v>
      </c>
      <c r="C17" s="7">
        <v>240</v>
      </c>
      <c r="D17" s="42">
        <f t="shared" si="0"/>
        <v>1855.7</v>
      </c>
      <c r="E17" s="42">
        <f t="shared" si="0"/>
        <v>1988</v>
      </c>
      <c r="F17" s="128">
        <f t="shared" si="2"/>
        <v>3843720</v>
      </c>
      <c r="G17" s="136">
        <v>0</v>
      </c>
      <c r="H17" s="136">
        <v>0</v>
      </c>
      <c r="I17" s="64">
        <v>1855720</v>
      </c>
      <c r="J17" s="64">
        <v>1988000</v>
      </c>
      <c r="K17" s="145"/>
      <c r="L17" s="143"/>
      <c r="M17" s="144"/>
    </row>
    <row r="18" spans="1:13" s="147" customFormat="1" ht="45.75" customHeight="1">
      <c r="A18" s="56" t="s">
        <v>126</v>
      </c>
      <c r="B18" s="18" t="s">
        <v>127</v>
      </c>
      <c r="C18" s="7"/>
      <c r="D18" s="42">
        <f aca="true" t="shared" si="4" ref="D18:E22">+ROUND(I18/1000,1)</f>
        <v>5</v>
      </c>
      <c r="E18" s="42">
        <f t="shared" si="4"/>
        <v>0</v>
      </c>
      <c r="F18" s="128">
        <f t="shared" si="2"/>
        <v>5000</v>
      </c>
      <c r="G18" s="136">
        <f aca="true" t="shared" si="5" ref="G18:I21">G19</f>
        <v>5000</v>
      </c>
      <c r="H18" s="136">
        <f t="shared" si="5"/>
        <v>0</v>
      </c>
      <c r="I18" s="64">
        <f t="shared" si="5"/>
        <v>5000</v>
      </c>
      <c r="J18" s="64"/>
      <c r="K18" s="145"/>
      <c r="L18" s="143"/>
      <c r="M18" s="144"/>
    </row>
    <row r="19" spans="1:13" s="147" customFormat="1" ht="45.75" customHeight="1">
      <c r="A19" s="56" t="s">
        <v>31</v>
      </c>
      <c r="B19" s="18" t="s">
        <v>127</v>
      </c>
      <c r="C19" s="7"/>
      <c r="D19" s="42">
        <f t="shared" si="4"/>
        <v>5</v>
      </c>
      <c r="E19" s="42">
        <f t="shared" si="4"/>
        <v>0</v>
      </c>
      <c r="F19" s="128">
        <f t="shared" si="2"/>
        <v>5000</v>
      </c>
      <c r="G19" s="136">
        <f t="shared" si="5"/>
        <v>5000</v>
      </c>
      <c r="H19" s="136">
        <f t="shared" si="5"/>
        <v>0</v>
      </c>
      <c r="I19" s="64">
        <f t="shared" si="5"/>
        <v>5000</v>
      </c>
      <c r="J19" s="64"/>
      <c r="K19" s="145"/>
      <c r="L19" s="143"/>
      <c r="M19" s="144"/>
    </row>
    <row r="20" spans="1:13" s="147" customFormat="1" ht="26.25" customHeight="1">
      <c r="A20" s="56" t="s">
        <v>128</v>
      </c>
      <c r="B20" s="18" t="s">
        <v>129</v>
      </c>
      <c r="C20" s="7"/>
      <c r="D20" s="42">
        <f t="shared" si="4"/>
        <v>5</v>
      </c>
      <c r="E20" s="42">
        <f t="shared" si="4"/>
        <v>0</v>
      </c>
      <c r="F20" s="128">
        <f t="shared" si="2"/>
        <v>5000</v>
      </c>
      <c r="G20" s="136">
        <f t="shared" si="5"/>
        <v>5000</v>
      </c>
      <c r="H20" s="136">
        <f t="shared" si="5"/>
        <v>0</v>
      </c>
      <c r="I20" s="64">
        <f t="shared" si="5"/>
        <v>5000</v>
      </c>
      <c r="J20" s="64"/>
      <c r="K20" s="145"/>
      <c r="L20" s="143"/>
      <c r="M20" s="144"/>
    </row>
    <row r="21" spans="1:13" s="147" customFormat="1" ht="45.75" customHeight="1">
      <c r="A21" s="56" t="s">
        <v>86</v>
      </c>
      <c r="B21" s="18" t="s">
        <v>129</v>
      </c>
      <c r="C21" s="7">
        <v>200</v>
      </c>
      <c r="D21" s="42">
        <f t="shared" si="4"/>
        <v>5</v>
      </c>
      <c r="E21" s="42">
        <f t="shared" si="4"/>
        <v>0</v>
      </c>
      <c r="F21" s="128">
        <f t="shared" si="2"/>
        <v>5000</v>
      </c>
      <c r="G21" s="136">
        <f t="shared" si="5"/>
        <v>5000</v>
      </c>
      <c r="H21" s="136">
        <f t="shared" si="5"/>
        <v>0</v>
      </c>
      <c r="I21" s="64">
        <f t="shared" si="5"/>
        <v>5000</v>
      </c>
      <c r="J21" s="64"/>
      <c r="K21" s="145"/>
      <c r="L21" s="143"/>
      <c r="M21" s="144"/>
    </row>
    <row r="22" spans="1:13" s="147" customFormat="1" ht="45.75" customHeight="1">
      <c r="A22" s="30" t="s">
        <v>80</v>
      </c>
      <c r="B22" s="18" t="s">
        <v>129</v>
      </c>
      <c r="C22" s="7">
        <v>240</v>
      </c>
      <c r="D22" s="42">
        <f t="shared" si="4"/>
        <v>5</v>
      </c>
      <c r="E22" s="42">
        <f t="shared" si="4"/>
        <v>0</v>
      </c>
      <c r="F22" s="128">
        <f t="shared" si="2"/>
        <v>5000</v>
      </c>
      <c r="G22" s="136">
        <v>5000</v>
      </c>
      <c r="H22" s="136">
        <v>0</v>
      </c>
      <c r="I22" s="64">
        <v>5000</v>
      </c>
      <c r="J22" s="64"/>
      <c r="K22" s="145"/>
      <c r="L22" s="143"/>
      <c r="M22" s="144"/>
    </row>
    <row r="23" spans="1:10" ht="18">
      <c r="A23" s="55" t="s">
        <v>118</v>
      </c>
      <c r="B23" s="49"/>
      <c r="C23" s="63"/>
      <c r="D23" s="72">
        <f>D24+D29+D34+D41+D45+D50+D55+D59+D72+D102+D118+D123+D192+D197</f>
        <v>17585.3</v>
      </c>
      <c r="E23" s="72">
        <f>E24+E29+E34+E41+E45+E50+E55+E59+E72+E102+E118+E123+E192+E197</f>
        <v>611.7</v>
      </c>
      <c r="F23" s="127">
        <f>F24+F29+F34+F41+F45+F50+F55+F59+F72+F102+F118+F123+F192+F197+F183+F187+F83</f>
        <v>18293643.06</v>
      </c>
      <c r="G23" s="150">
        <f>G24+G29+G34+G41+G45+G50+G55+G59+G72+G102+G118+G123+G192+G197+G183+G187+G83</f>
        <v>14619366.84</v>
      </c>
      <c r="H23" s="150">
        <f>H24+H29+H34+H41+H45+H50+H55+H59+H72+H102+H118+H123+H192+H197+H183+H187+H83</f>
        <v>14993966.57</v>
      </c>
      <c r="I23" s="127">
        <f>I24+I29+I34+I41+I45+I50+I55+I59+I72+I102+I118+I123+I183+I192+I197+I83+I94</f>
        <v>17682068.31</v>
      </c>
      <c r="J23" s="127">
        <f>J24+J29+J34+J41+J45+J50+J55+J59+J72+J102+J118+J123+J183+J192+J197+J83+J94</f>
        <v>611574.75</v>
      </c>
    </row>
    <row r="24" spans="1:12" s="97" customFormat="1" ht="41.25" customHeight="1">
      <c r="A24" s="105" t="s">
        <v>108</v>
      </c>
      <c r="B24" s="106" t="s">
        <v>109</v>
      </c>
      <c r="C24" s="107"/>
      <c r="D24" s="108">
        <f>+ROUND(I24/1000,1)</f>
        <v>1523.3</v>
      </c>
      <c r="E24" s="108">
        <f>+ROUND(J24/1000,1)</f>
        <v>0</v>
      </c>
      <c r="F24" s="133">
        <f t="shared" si="2"/>
        <v>1523293</v>
      </c>
      <c r="G24" s="137">
        <f>G25</f>
        <v>1335673</v>
      </c>
      <c r="H24" s="137">
        <f>H25</f>
        <v>1389103</v>
      </c>
      <c r="I24" s="109">
        <f>I25</f>
        <v>1523293</v>
      </c>
      <c r="J24" s="109">
        <f>J25</f>
        <v>0</v>
      </c>
      <c r="K24" s="104"/>
      <c r="L24" s="96"/>
    </row>
    <row r="25" spans="1:12" s="95" customFormat="1" ht="21.75" customHeight="1">
      <c r="A25" s="43" t="s">
        <v>14</v>
      </c>
      <c r="B25" s="16" t="s">
        <v>48</v>
      </c>
      <c r="C25" s="7"/>
      <c r="D25" s="61">
        <f aca="true" t="shared" si="6" ref="D25:E78">+ROUND(I25/1000,1)</f>
        <v>1523.3</v>
      </c>
      <c r="E25" s="61">
        <f t="shared" si="6"/>
        <v>0</v>
      </c>
      <c r="F25" s="128">
        <f t="shared" si="2"/>
        <v>1523293</v>
      </c>
      <c r="G25" s="136">
        <f>G27</f>
        <v>1335673</v>
      </c>
      <c r="H25" s="136">
        <f>H27</f>
        <v>1389103</v>
      </c>
      <c r="I25" s="39">
        <f>I27</f>
        <v>1523293</v>
      </c>
      <c r="J25" s="39">
        <f>J27</f>
        <v>0</v>
      </c>
      <c r="K25" s="93"/>
      <c r="L25" s="94"/>
    </row>
    <row r="26" spans="1:12" s="95" customFormat="1" ht="33.75" customHeight="1">
      <c r="A26" s="43" t="s">
        <v>15</v>
      </c>
      <c r="B26" s="16" t="s">
        <v>49</v>
      </c>
      <c r="C26" s="7"/>
      <c r="D26" s="61">
        <f t="shared" si="6"/>
        <v>1523.3</v>
      </c>
      <c r="E26" s="61">
        <f t="shared" si="6"/>
        <v>0</v>
      </c>
      <c r="F26" s="128">
        <f t="shared" si="2"/>
        <v>1523293</v>
      </c>
      <c r="G26" s="136">
        <f aca="true" t="shared" si="7" ref="G26:J27">G27</f>
        <v>1335673</v>
      </c>
      <c r="H26" s="136">
        <f t="shared" si="7"/>
        <v>1389103</v>
      </c>
      <c r="I26" s="39">
        <f t="shared" si="7"/>
        <v>1523293</v>
      </c>
      <c r="J26" s="39">
        <f t="shared" si="7"/>
        <v>0</v>
      </c>
      <c r="K26" s="93"/>
      <c r="L26" s="94"/>
    </row>
    <row r="27" spans="1:12" s="95" customFormat="1" ht="78" customHeight="1">
      <c r="A27" s="43" t="s">
        <v>74</v>
      </c>
      <c r="B27" s="16" t="s">
        <v>49</v>
      </c>
      <c r="C27" s="7">
        <v>100</v>
      </c>
      <c r="D27" s="61">
        <f t="shared" si="6"/>
        <v>1523.3</v>
      </c>
      <c r="E27" s="61">
        <f t="shared" si="6"/>
        <v>0</v>
      </c>
      <c r="F27" s="128">
        <f t="shared" si="2"/>
        <v>1523293</v>
      </c>
      <c r="G27" s="136">
        <f t="shared" si="7"/>
        <v>1335673</v>
      </c>
      <c r="H27" s="136">
        <f t="shared" si="7"/>
        <v>1389103</v>
      </c>
      <c r="I27" s="39">
        <f t="shared" si="7"/>
        <v>1523293</v>
      </c>
      <c r="J27" s="39">
        <f t="shared" si="7"/>
        <v>0</v>
      </c>
      <c r="K27" s="93"/>
      <c r="L27" s="94"/>
    </row>
    <row r="28" spans="1:12" s="95" customFormat="1" ht="39.75" customHeight="1">
      <c r="A28" s="56" t="s">
        <v>85</v>
      </c>
      <c r="B28" s="16" t="s">
        <v>49</v>
      </c>
      <c r="C28" s="7">
        <v>120</v>
      </c>
      <c r="D28" s="61">
        <f t="shared" si="6"/>
        <v>1523.3</v>
      </c>
      <c r="E28" s="61">
        <f t="shared" si="6"/>
        <v>0</v>
      </c>
      <c r="F28" s="128">
        <f t="shared" si="2"/>
        <v>1523293</v>
      </c>
      <c r="G28" s="136">
        <v>1335673</v>
      </c>
      <c r="H28" s="136">
        <v>1389103</v>
      </c>
      <c r="I28" s="39">
        <f>1406293+117000</f>
        <v>1523293</v>
      </c>
      <c r="J28" s="39"/>
      <c r="K28" s="93"/>
      <c r="L28" s="94"/>
    </row>
    <row r="29" spans="1:12" s="144" customFormat="1" ht="63.75" customHeight="1" hidden="1">
      <c r="A29" s="105" t="s">
        <v>157</v>
      </c>
      <c r="B29" s="106" t="s">
        <v>160</v>
      </c>
      <c r="C29" s="107"/>
      <c r="D29" s="108">
        <f>+ROUND(I29/1000,1)</f>
        <v>0</v>
      </c>
      <c r="E29" s="108">
        <f>+ROUND(J29/1000,1)</f>
        <v>0</v>
      </c>
      <c r="F29" s="133">
        <f t="shared" si="2"/>
        <v>0</v>
      </c>
      <c r="G29" s="137">
        <f>G30</f>
        <v>0</v>
      </c>
      <c r="H29" s="137">
        <f>H30</f>
        <v>0</v>
      </c>
      <c r="I29" s="109">
        <f>I30</f>
        <v>0</v>
      </c>
      <c r="J29" s="109">
        <f>J30</f>
        <v>0</v>
      </c>
      <c r="K29" s="142"/>
      <c r="L29" s="143"/>
    </row>
    <row r="30" spans="1:12" s="147" customFormat="1" ht="57.75" customHeight="1" hidden="1">
      <c r="A30" s="45" t="s">
        <v>158</v>
      </c>
      <c r="B30" s="16" t="s">
        <v>161</v>
      </c>
      <c r="C30" s="7"/>
      <c r="D30" s="61">
        <f t="shared" si="6"/>
        <v>0</v>
      </c>
      <c r="E30" s="61">
        <f t="shared" si="6"/>
        <v>0</v>
      </c>
      <c r="F30" s="128">
        <f t="shared" si="2"/>
        <v>0</v>
      </c>
      <c r="G30" s="136">
        <f>G32</f>
        <v>0</v>
      </c>
      <c r="H30" s="136">
        <f>H32</f>
        <v>0</v>
      </c>
      <c r="I30" s="39">
        <f>I32</f>
        <v>0</v>
      </c>
      <c r="J30" s="39">
        <f>J32</f>
        <v>0</v>
      </c>
      <c r="K30" s="145"/>
      <c r="L30" s="146"/>
    </row>
    <row r="31" spans="1:12" s="147" customFormat="1" ht="38.25" customHeight="1" hidden="1">
      <c r="A31" s="56" t="s">
        <v>159</v>
      </c>
      <c r="B31" s="16" t="s">
        <v>162</v>
      </c>
      <c r="C31" s="7"/>
      <c r="D31" s="61">
        <f t="shared" si="6"/>
        <v>0</v>
      </c>
      <c r="E31" s="61">
        <f t="shared" si="6"/>
        <v>0</v>
      </c>
      <c r="F31" s="128">
        <f t="shared" si="2"/>
        <v>0</v>
      </c>
      <c r="G31" s="136">
        <f aca="true" t="shared" si="8" ref="G31:J32">G32</f>
        <v>0</v>
      </c>
      <c r="H31" s="136">
        <f t="shared" si="8"/>
        <v>0</v>
      </c>
      <c r="I31" s="39">
        <f t="shared" si="8"/>
        <v>0</v>
      </c>
      <c r="J31" s="39">
        <f t="shared" si="8"/>
        <v>0</v>
      </c>
      <c r="K31" s="145"/>
      <c r="L31" s="146"/>
    </row>
    <row r="32" spans="1:12" s="147" customFormat="1" ht="74.25" customHeight="1" hidden="1">
      <c r="A32" s="56" t="s">
        <v>74</v>
      </c>
      <c r="B32" s="16" t="s">
        <v>162</v>
      </c>
      <c r="C32" s="7">
        <v>100</v>
      </c>
      <c r="D32" s="61">
        <f t="shared" si="6"/>
        <v>0</v>
      </c>
      <c r="E32" s="61">
        <f t="shared" si="6"/>
        <v>0</v>
      </c>
      <c r="F32" s="128">
        <f t="shared" si="2"/>
        <v>0</v>
      </c>
      <c r="G32" s="136">
        <f t="shared" si="8"/>
        <v>0</v>
      </c>
      <c r="H32" s="136">
        <f t="shared" si="8"/>
        <v>0</v>
      </c>
      <c r="I32" s="39">
        <f t="shared" si="8"/>
        <v>0</v>
      </c>
      <c r="J32" s="39">
        <f t="shared" si="8"/>
        <v>0</v>
      </c>
      <c r="K32" s="145"/>
      <c r="L32" s="146"/>
    </row>
    <row r="33" spans="1:12" s="147" customFormat="1" ht="41.25" customHeight="1" hidden="1">
      <c r="A33" s="56" t="s">
        <v>85</v>
      </c>
      <c r="B33" s="16" t="s">
        <v>162</v>
      </c>
      <c r="C33" s="7">
        <v>120</v>
      </c>
      <c r="D33" s="61">
        <f t="shared" si="6"/>
        <v>0</v>
      </c>
      <c r="E33" s="61">
        <f t="shared" si="6"/>
        <v>0</v>
      </c>
      <c r="F33" s="128">
        <f t="shared" si="2"/>
        <v>0</v>
      </c>
      <c r="G33" s="136">
        <v>0</v>
      </c>
      <c r="H33" s="136">
        <v>0</v>
      </c>
      <c r="I33" s="39"/>
      <c r="J33" s="39"/>
      <c r="K33" s="145"/>
      <c r="L33" s="146"/>
    </row>
    <row r="34" spans="1:12" s="97" customFormat="1" ht="36" customHeight="1">
      <c r="A34" s="105" t="s">
        <v>111</v>
      </c>
      <c r="B34" s="106" t="s">
        <v>110</v>
      </c>
      <c r="C34" s="107"/>
      <c r="D34" s="108">
        <f>+ROUND(I34/1000,1)</f>
        <v>1791.9</v>
      </c>
      <c r="E34" s="108">
        <f>+ROUND(J34/1000,1)</f>
        <v>0</v>
      </c>
      <c r="F34" s="133">
        <f t="shared" si="2"/>
        <v>1791929</v>
      </c>
      <c r="G34" s="137">
        <f>G35</f>
        <v>1282001</v>
      </c>
      <c r="H34" s="137">
        <f>H35</f>
        <v>1340154</v>
      </c>
      <c r="I34" s="109">
        <f>I35</f>
        <v>1791929</v>
      </c>
      <c r="J34" s="109">
        <f>J35</f>
        <v>0</v>
      </c>
      <c r="K34" s="104"/>
      <c r="L34" s="96"/>
    </row>
    <row r="35" spans="1:12" s="95" customFormat="1" ht="21" customHeight="1">
      <c r="A35" s="41" t="s">
        <v>16</v>
      </c>
      <c r="B35" s="16" t="s">
        <v>50</v>
      </c>
      <c r="C35" s="7"/>
      <c r="D35" s="61">
        <f t="shared" si="6"/>
        <v>1791.9</v>
      </c>
      <c r="E35" s="61">
        <f t="shared" si="6"/>
        <v>0</v>
      </c>
      <c r="F35" s="128">
        <f t="shared" si="2"/>
        <v>1791929</v>
      </c>
      <c r="G35" s="136">
        <f>G37+G39</f>
        <v>1282001</v>
      </c>
      <c r="H35" s="136">
        <f>H37+H39</f>
        <v>1340154</v>
      </c>
      <c r="I35" s="39">
        <f>I37+I39</f>
        <v>1791929</v>
      </c>
      <c r="J35" s="39">
        <f>J37+J39</f>
        <v>0</v>
      </c>
      <c r="K35" s="93"/>
      <c r="L35" s="94"/>
    </row>
    <row r="36" spans="1:12" s="95" customFormat="1" ht="39" customHeight="1">
      <c r="A36" s="41" t="s">
        <v>15</v>
      </c>
      <c r="B36" s="16" t="s">
        <v>51</v>
      </c>
      <c r="C36" s="7"/>
      <c r="D36" s="61">
        <f t="shared" si="6"/>
        <v>1791.9</v>
      </c>
      <c r="E36" s="61">
        <f t="shared" si="6"/>
        <v>0</v>
      </c>
      <c r="F36" s="128">
        <f t="shared" si="2"/>
        <v>1791929</v>
      </c>
      <c r="G36" s="136">
        <f aca="true" t="shared" si="9" ref="G36:J37">G37</f>
        <v>1282001</v>
      </c>
      <c r="H36" s="136">
        <f t="shared" si="9"/>
        <v>1340154</v>
      </c>
      <c r="I36" s="39">
        <f t="shared" si="9"/>
        <v>1791929</v>
      </c>
      <c r="J36" s="39">
        <f t="shared" si="9"/>
        <v>0</v>
      </c>
      <c r="K36" s="93"/>
      <c r="L36" s="94"/>
    </row>
    <row r="37" spans="1:12" s="95" customFormat="1" ht="72" customHeight="1">
      <c r="A37" s="41" t="s">
        <v>74</v>
      </c>
      <c r="B37" s="16" t="s">
        <v>51</v>
      </c>
      <c r="C37" s="7">
        <v>100</v>
      </c>
      <c r="D37" s="61">
        <f t="shared" si="6"/>
        <v>1791.9</v>
      </c>
      <c r="E37" s="61">
        <f t="shared" si="6"/>
        <v>0</v>
      </c>
      <c r="F37" s="128">
        <f t="shared" si="2"/>
        <v>1791929</v>
      </c>
      <c r="G37" s="136">
        <f t="shared" si="9"/>
        <v>1282001</v>
      </c>
      <c r="H37" s="136">
        <f t="shared" si="9"/>
        <v>1340154</v>
      </c>
      <c r="I37" s="39">
        <f t="shared" si="9"/>
        <v>1791929</v>
      </c>
      <c r="J37" s="39">
        <f t="shared" si="9"/>
        <v>0</v>
      </c>
      <c r="K37" s="93"/>
      <c r="L37" s="94"/>
    </row>
    <row r="38" spans="1:12" s="95" customFormat="1" ht="38.25" customHeight="1">
      <c r="A38" s="56" t="s">
        <v>85</v>
      </c>
      <c r="B38" s="16" t="s">
        <v>51</v>
      </c>
      <c r="C38" s="7">
        <v>120</v>
      </c>
      <c r="D38" s="61">
        <f t="shared" si="6"/>
        <v>1791.9</v>
      </c>
      <c r="E38" s="61">
        <f t="shared" si="6"/>
        <v>0</v>
      </c>
      <c r="F38" s="128">
        <f t="shared" si="2"/>
        <v>1791929</v>
      </c>
      <c r="G38" s="136">
        <v>1282001</v>
      </c>
      <c r="H38" s="136">
        <v>1340154</v>
      </c>
      <c r="I38" s="39">
        <f>1704929+87000</f>
        <v>1791929</v>
      </c>
      <c r="J38" s="39"/>
      <c r="K38" s="93"/>
      <c r="L38" s="98"/>
    </row>
    <row r="39" spans="1:12" s="2" customFormat="1" ht="42" customHeight="1" hidden="1">
      <c r="A39" s="43" t="s">
        <v>86</v>
      </c>
      <c r="B39" s="16" t="s">
        <v>51</v>
      </c>
      <c r="C39" s="7">
        <v>200</v>
      </c>
      <c r="D39" s="61">
        <f t="shared" si="6"/>
        <v>0</v>
      </c>
      <c r="E39" s="61">
        <f t="shared" si="6"/>
        <v>0</v>
      </c>
      <c r="F39" s="128">
        <f t="shared" si="2"/>
        <v>0</v>
      </c>
      <c r="G39" s="136">
        <f>G40</f>
        <v>0</v>
      </c>
      <c r="H39" s="136">
        <f>H40</f>
        <v>0</v>
      </c>
      <c r="I39" s="39">
        <f>I40</f>
        <v>0</v>
      </c>
      <c r="J39" s="39">
        <f>J40</f>
        <v>0</v>
      </c>
      <c r="K39" s="20"/>
      <c r="L39" s="26"/>
    </row>
    <row r="40" spans="1:12" s="2" customFormat="1" ht="39" customHeight="1" hidden="1">
      <c r="A40" s="30" t="s">
        <v>80</v>
      </c>
      <c r="B40" s="16" t="s">
        <v>51</v>
      </c>
      <c r="C40" s="7">
        <v>240</v>
      </c>
      <c r="D40" s="61">
        <f t="shared" si="6"/>
        <v>0</v>
      </c>
      <c r="E40" s="61">
        <f t="shared" si="6"/>
        <v>0</v>
      </c>
      <c r="F40" s="128">
        <f t="shared" si="2"/>
        <v>0</v>
      </c>
      <c r="G40" s="136">
        <v>0</v>
      </c>
      <c r="H40" s="136">
        <v>0</v>
      </c>
      <c r="I40" s="39"/>
      <c r="J40" s="39"/>
      <c r="K40" s="20"/>
      <c r="L40" s="26"/>
    </row>
    <row r="41" spans="1:12" s="97" customFormat="1" ht="39" customHeight="1">
      <c r="A41" s="110" t="s">
        <v>17</v>
      </c>
      <c r="B41" s="106" t="s">
        <v>36</v>
      </c>
      <c r="C41" s="111" t="s">
        <v>3</v>
      </c>
      <c r="D41" s="108">
        <f>+ROUND(I41/1000,1)</f>
        <v>87.5</v>
      </c>
      <c r="E41" s="108">
        <f>+ROUND(J41/1000,1)</f>
        <v>0</v>
      </c>
      <c r="F41" s="133">
        <f t="shared" si="2"/>
        <v>87500</v>
      </c>
      <c r="G41" s="137">
        <f aca="true" t="shared" si="10" ref="G41:J43">G42</f>
        <v>87500</v>
      </c>
      <c r="H41" s="137">
        <f t="shared" si="10"/>
        <v>87500</v>
      </c>
      <c r="I41" s="109">
        <f t="shared" si="10"/>
        <v>87500</v>
      </c>
      <c r="J41" s="109">
        <f t="shared" si="10"/>
        <v>0</v>
      </c>
      <c r="K41" s="104"/>
      <c r="L41" s="96"/>
    </row>
    <row r="42" spans="1:12" s="95" customFormat="1" ht="40.5" customHeight="1">
      <c r="A42" s="56" t="s">
        <v>11</v>
      </c>
      <c r="B42" s="16" t="s">
        <v>100</v>
      </c>
      <c r="C42" s="8" t="s">
        <v>3</v>
      </c>
      <c r="D42" s="61">
        <f t="shared" si="6"/>
        <v>87.5</v>
      </c>
      <c r="E42" s="61">
        <f t="shared" si="6"/>
        <v>0</v>
      </c>
      <c r="F42" s="128">
        <f t="shared" si="2"/>
        <v>87500</v>
      </c>
      <c r="G42" s="136">
        <f t="shared" si="10"/>
        <v>87500</v>
      </c>
      <c r="H42" s="136">
        <f t="shared" si="10"/>
        <v>87500</v>
      </c>
      <c r="I42" s="39">
        <f t="shared" si="10"/>
        <v>87500</v>
      </c>
      <c r="J42" s="39">
        <f t="shared" si="10"/>
        <v>0</v>
      </c>
      <c r="K42" s="93"/>
      <c r="L42" s="94"/>
    </row>
    <row r="43" spans="1:12" s="95" customFormat="1" ht="41.25" customHeight="1">
      <c r="A43" s="56" t="s">
        <v>86</v>
      </c>
      <c r="B43" s="16" t="s">
        <v>100</v>
      </c>
      <c r="C43" s="8">
        <v>200</v>
      </c>
      <c r="D43" s="61">
        <f t="shared" si="6"/>
        <v>87.5</v>
      </c>
      <c r="E43" s="61">
        <f t="shared" si="6"/>
        <v>0</v>
      </c>
      <c r="F43" s="128">
        <f t="shared" si="2"/>
        <v>87500</v>
      </c>
      <c r="G43" s="136">
        <f t="shared" si="10"/>
        <v>87500</v>
      </c>
      <c r="H43" s="136">
        <f t="shared" si="10"/>
        <v>87500</v>
      </c>
      <c r="I43" s="39">
        <f t="shared" si="10"/>
        <v>87500</v>
      </c>
      <c r="J43" s="39">
        <f t="shared" si="10"/>
        <v>0</v>
      </c>
      <c r="K43" s="93"/>
      <c r="L43" s="94"/>
    </row>
    <row r="44" spans="1:12" s="95" customFormat="1" ht="39.75" customHeight="1">
      <c r="A44" s="30" t="s">
        <v>71</v>
      </c>
      <c r="B44" s="16" t="s">
        <v>100</v>
      </c>
      <c r="C44" s="8">
        <v>240</v>
      </c>
      <c r="D44" s="61">
        <f t="shared" si="6"/>
        <v>87.5</v>
      </c>
      <c r="E44" s="61">
        <f t="shared" si="6"/>
        <v>0</v>
      </c>
      <c r="F44" s="128">
        <f t="shared" si="2"/>
        <v>87500</v>
      </c>
      <c r="G44" s="136">
        <v>87500</v>
      </c>
      <c r="H44" s="136">
        <v>87500</v>
      </c>
      <c r="I44" s="39">
        <v>87500</v>
      </c>
      <c r="J44" s="39"/>
      <c r="K44" s="93"/>
      <c r="L44" s="94"/>
    </row>
    <row r="45" spans="1:12" s="97" customFormat="1" ht="57" customHeight="1">
      <c r="A45" s="112" t="s">
        <v>18</v>
      </c>
      <c r="B45" s="113" t="s">
        <v>52</v>
      </c>
      <c r="C45" s="114"/>
      <c r="D45" s="108">
        <f t="shared" si="6"/>
        <v>54.7</v>
      </c>
      <c r="E45" s="108">
        <f t="shared" si="6"/>
        <v>0</v>
      </c>
      <c r="F45" s="133">
        <f t="shared" si="2"/>
        <v>54700</v>
      </c>
      <c r="G45" s="137">
        <f aca="true" t="shared" si="11" ref="G45:J48">G46</f>
        <v>54700</v>
      </c>
      <c r="H45" s="137">
        <f t="shared" si="11"/>
        <v>54700</v>
      </c>
      <c r="I45" s="109">
        <f t="shared" si="11"/>
        <v>54700</v>
      </c>
      <c r="J45" s="109">
        <f t="shared" si="11"/>
        <v>0</v>
      </c>
      <c r="K45" s="104"/>
      <c r="L45" s="96"/>
    </row>
    <row r="46" spans="1:12" s="95" customFormat="1" ht="79.5" customHeight="1">
      <c r="A46" s="43" t="s">
        <v>19</v>
      </c>
      <c r="B46" s="17" t="s">
        <v>53</v>
      </c>
      <c r="C46" s="6"/>
      <c r="D46" s="61">
        <f t="shared" si="6"/>
        <v>54.7</v>
      </c>
      <c r="E46" s="61">
        <f t="shared" si="6"/>
        <v>0</v>
      </c>
      <c r="F46" s="128">
        <f t="shared" si="2"/>
        <v>54700</v>
      </c>
      <c r="G46" s="136">
        <f t="shared" si="11"/>
        <v>54700</v>
      </c>
      <c r="H46" s="136">
        <f t="shared" si="11"/>
        <v>54700</v>
      </c>
      <c r="I46" s="39">
        <f t="shared" si="11"/>
        <v>54700</v>
      </c>
      <c r="J46" s="39">
        <f t="shared" si="11"/>
        <v>0</v>
      </c>
      <c r="K46" s="93"/>
      <c r="L46" s="94"/>
    </row>
    <row r="47" spans="1:12" s="95" customFormat="1" ht="79.5" customHeight="1">
      <c r="A47" s="57" t="s">
        <v>5</v>
      </c>
      <c r="B47" s="17" t="s">
        <v>54</v>
      </c>
      <c r="C47" s="7"/>
      <c r="D47" s="61">
        <f t="shared" si="6"/>
        <v>54.7</v>
      </c>
      <c r="E47" s="61">
        <f t="shared" si="6"/>
        <v>0</v>
      </c>
      <c r="F47" s="128">
        <f t="shared" si="2"/>
        <v>54700</v>
      </c>
      <c r="G47" s="136">
        <f t="shared" si="11"/>
        <v>54700</v>
      </c>
      <c r="H47" s="136">
        <f t="shared" si="11"/>
        <v>54700</v>
      </c>
      <c r="I47" s="39">
        <f t="shared" si="11"/>
        <v>54700</v>
      </c>
      <c r="J47" s="39">
        <f t="shared" si="11"/>
        <v>0</v>
      </c>
      <c r="K47" s="93"/>
      <c r="L47" s="94"/>
    </row>
    <row r="48" spans="1:12" s="95" customFormat="1" ht="21" customHeight="1">
      <c r="A48" s="57" t="s">
        <v>76</v>
      </c>
      <c r="B48" s="17" t="s">
        <v>54</v>
      </c>
      <c r="C48" s="7">
        <v>500</v>
      </c>
      <c r="D48" s="61">
        <f t="shared" si="6"/>
        <v>54.7</v>
      </c>
      <c r="E48" s="61">
        <f t="shared" si="6"/>
        <v>0</v>
      </c>
      <c r="F48" s="128">
        <f t="shared" si="2"/>
        <v>54700</v>
      </c>
      <c r="G48" s="136">
        <f t="shared" si="11"/>
        <v>54700</v>
      </c>
      <c r="H48" s="136">
        <f t="shared" si="11"/>
        <v>54700</v>
      </c>
      <c r="I48" s="39">
        <f t="shared" si="11"/>
        <v>54700</v>
      </c>
      <c r="J48" s="39">
        <f t="shared" si="11"/>
        <v>0</v>
      </c>
      <c r="K48" s="93"/>
      <c r="L48" s="94"/>
    </row>
    <row r="49" spans="1:12" s="95" customFormat="1" ht="21.75" customHeight="1">
      <c r="A49" s="58" t="s">
        <v>4</v>
      </c>
      <c r="B49" s="17" t="s">
        <v>54</v>
      </c>
      <c r="C49" s="7">
        <v>540</v>
      </c>
      <c r="D49" s="61">
        <f t="shared" si="6"/>
        <v>54.7</v>
      </c>
      <c r="E49" s="61">
        <f t="shared" si="6"/>
        <v>0</v>
      </c>
      <c r="F49" s="128">
        <f t="shared" si="2"/>
        <v>54700</v>
      </c>
      <c r="G49" s="136">
        <v>54700</v>
      </c>
      <c r="H49" s="136">
        <v>54700</v>
      </c>
      <c r="I49" s="39">
        <v>54700</v>
      </c>
      <c r="J49" s="39"/>
      <c r="K49" s="93"/>
      <c r="L49" s="94"/>
    </row>
    <row r="50" spans="1:12" s="2" customFormat="1" ht="41.25" customHeight="1" hidden="1">
      <c r="A50" s="62" t="s">
        <v>106</v>
      </c>
      <c r="B50" s="17" t="s">
        <v>101</v>
      </c>
      <c r="C50" s="6"/>
      <c r="D50" s="61">
        <f t="shared" si="6"/>
        <v>0</v>
      </c>
      <c r="E50" s="61">
        <f t="shared" si="6"/>
        <v>0</v>
      </c>
      <c r="F50" s="128">
        <f t="shared" si="2"/>
        <v>0</v>
      </c>
      <c r="G50" s="136">
        <f aca="true" t="shared" si="12" ref="G50:J53">G51</f>
        <v>0</v>
      </c>
      <c r="H50" s="136">
        <f t="shared" si="12"/>
        <v>0</v>
      </c>
      <c r="I50" s="39">
        <f t="shared" si="12"/>
        <v>0</v>
      </c>
      <c r="J50" s="39">
        <f t="shared" si="12"/>
        <v>0</v>
      </c>
      <c r="K50" s="20"/>
      <c r="L50" s="26"/>
    </row>
    <row r="51" spans="1:12" s="2" customFormat="1" ht="54.75" customHeight="1" hidden="1">
      <c r="A51" s="43" t="s">
        <v>105</v>
      </c>
      <c r="B51" s="17" t="s">
        <v>102</v>
      </c>
      <c r="C51" s="6"/>
      <c r="D51" s="61">
        <f t="shared" si="6"/>
        <v>0</v>
      </c>
      <c r="E51" s="61">
        <f t="shared" si="6"/>
        <v>0</v>
      </c>
      <c r="F51" s="128">
        <f t="shared" si="2"/>
        <v>0</v>
      </c>
      <c r="G51" s="136">
        <f t="shared" si="12"/>
        <v>0</v>
      </c>
      <c r="H51" s="136">
        <f t="shared" si="12"/>
        <v>0</v>
      </c>
      <c r="I51" s="39">
        <f t="shared" si="12"/>
        <v>0</v>
      </c>
      <c r="J51" s="39">
        <f t="shared" si="12"/>
        <v>0</v>
      </c>
      <c r="K51" s="20"/>
      <c r="L51" s="26"/>
    </row>
    <row r="52" spans="1:12" s="2" customFormat="1" ht="40.5" customHeight="1" hidden="1">
      <c r="A52" s="57" t="s">
        <v>107</v>
      </c>
      <c r="B52" s="17" t="s">
        <v>103</v>
      </c>
      <c r="C52" s="7"/>
      <c r="D52" s="61">
        <f t="shared" si="6"/>
        <v>0</v>
      </c>
      <c r="E52" s="61">
        <f t="shared" si="6"/>
        <v>0</v>
      </c>
      <c r="F52" s="128">
        <f t="shared" si="2"/>
        <v>0</v>
      </c>
      <c r="G52" s="136">
        <f t="shared" si="12"/>
        <v>0</v>
      </c>
      <c r="H52" s="136">
        <f t="shared" si="12"/>
        <v>0</v>
      </c>
      <c r="I52" s="39">
        <f t="shared" si="12"/>
        <v>0</v>
      </c>
      <c r="J52" s="39">
        <f t="shared" si="12"/>
        <v>0</v>
      </c>
      <c r="K52" s="20"/>
      <c r="L52" s="26"/>
    </row>
    <row r="53" spans="1:12" s="2" customFormat="1" ht="21" customHeight="1" hidden="1">
      <c r="A53" s="46" t="s">
        <v>77</v>
      </c>
      <c r="B53" s="17" t="s">
        <v>103</v>
      </c>
      <c r="C53" s="7">
        <v>800</v>
      </c>
      <c r="D53" s="61">
        <f t="shared" si="6"/>
        <v>0</v>
      </c>
      <c r="E53" s="61">
        <f t="shared" si="6"/>
        <v>0</v>
      </c>
      <c r="F53" s="128">
        <f t="shared" si="2"/>
        <v>0</v>
      </c>
      <c r="G53" s="136">
        <f t="shared" si="12"/>
        <v>0</v>
      </c>
      <c r="H53" s="136">
        <f t="shared" si="12"/>
        <v>0</v>
      </c>
      <c r="I53" s="39">
        <f t="shared" si="12"/>
        <v>0</v>
      </c>
      <c r="J53" s="39">
        <f t="shared" si="12"/>
        <v>0</v>
      </c>
      <c r="K53" s="20"/>
      <c r="L53" s="26"/>
    </row>
    <row r="54" spans="1:12" s="2" customFormat="1" ht="21.75" customHeight="1" hidden="1">
      <c r="A54" s="46" t="s">
        <v>104</v>
      </c>
      <c r="B54" s="17" t="s">
        <v>103</v>
      </c>
      <c r="C54" s="7">
        <v>880</v>
      </c>
      <c r="D54" s="61">
        <f t="shared" si="6"/>
        <v>0</v>
      </c>
      <c r="E54" s="61">
        <f t="shared" si="6"/>
        <v>0</v>
      </c>
      <c r="F54" s="128">
        <f t="shared" si="2"/>
        <v>0</v>
      </c>
      <c r="G54" s="136">
        <v>0</v>
      </c>
      <c r="H54" s="136">
        <v>0</v>
      </c>
      <c r="I54" s="39"/>
      <c r="J54" s="39"/>
      <c r="K54" s="20"/>
      <c r="L54" s="26"/>
    </row>
    <row r="55" spans="1:12" s="97" customFormat="1" ht="36.75" customHeight="1">
      <c r="A55" s="115" t="s">
        <v>82</v>
      </c>
      <c r="B55" s="106" t="s">
        <v>55</v>
      </c>
      <c r="C55" s="107"/>
      <c r="D55" s="108">
        <f t="shared" si="6"/>
        <v>10</v>
      </c>
      <c r="E55" s="108">
        <f t="shared" si="6"/>
        <v>0</v>
      </c>
      <c r="F55" s="133">
        <f t="shared" si="2"/>
        <v>10000</v>
      </c>
      <c r="G55" s="137">
        <f aca="true" t="shared" si="13" ref="G55:J57">G56</f>
        <v>10000</v>
      </c>
      <c r="H55" s="137">
        <f t="shared" si="13"/>
        <v>10000</v>
      </c>
      <c r="I55" s="109">
        <f t="shared" si="13"/>
        <v>10000</v>
      </c>
      <c r="J55" s="109">
        <f t="shared" si="13"/>
        <v>0</v>
      </c>
      <c r="K55" s="104"/>
      <c r="L55" s="96"/>
    </row>
    <row r="56" spans="1:12" s="95" customFormat="1" ht="24" customHeight="1">
      <c r="A56" s="57" t="s">
        <v>20</v>
      </c>
      <c r="B56" s="16" t="s">
        <v>33</v>
      </c>
      <c r="C56" s="7"/>
      <c r="D56" s="61">
        <f t="shared" si="6"/>
        <v>10</v>
      </c>
      <c r="E56" s="61">
        <f t="shared" si="6"/>
        <v>0</v>
      </c>
      <c r="F56" s="128">
        <f t="shared" si="2"/>
        <v>10000</v>
      </c>
      <c r="G56" s="136">
        <f t="shared" si="13"/>
        <v>10000</v>
      </c>
      <c r="H56" s="136">
        <f t="shared" si="13"/>
        <v>10000</v>
      </c>
      <c r="I56" s="39">
        <f t="shared" si="13"/>
        <v>10000</v>
      </c>
      <c r="J56" s="39">
        <f t="shared" si="13"/>
        <v>0</v>
      </c>
      <c r="K56" s="93"/>
      <c r="L56" s="94"/>
    </row>
    <row r="57" spans="1:12" s="95" customFormat="1" ht="26.25" customHeight="1">
      <c r="A57" s="56" t="s">
        <v>77</v>
      </c>
      <c r="B57" s="16" t="s">
        <v>33</v>
      </c>
      <c r="C57" s="8">
        <v>800</v>
      </c>
      <c r="D57" s="61">
        <f t="shared" si="6"/>
        <v>10</v>
      </c>
      <c r="E57" s="61">
        <f t="shared" si="6"/>
        <v>0</v>
      </c>
      <c r="F57" s="128">
        <f t="shared" si="2"/>
        <v>10000</v>
      </c>
      <c r="G57" s="136">
        <f t="shared" si="13"/>
        <v>10000</v>
      </c>
      <c r="H57" s="136">
        <f t="shared" si="13"/>
        <v>10000</v>
      </c>
      <c r="I57" s="39">
        <f t="shared" si="13"/>
        <v>10000</v>
      </c>
      <c r="J57" s="39">
        <f t="shared" si="13"/>
        <v>0</v>
      </c>
      <c r="K57" s="93"/>
      <c r="L57" s="94"/>
    </row>
    <row r="58" spans="1:12" s="95" customFormat="1" ht="26.25" customHeight="1">
      <c r="A58" s="30" t="s">
        <v>95</v>
      </c>
      <c r="B58" s="16" t="s">
        <v>33</v>
      </c>
      <c r="C58" s="8">
        <v>870</v>
      </c>
      <c r="D58" s="61">
        <f t="shared" si="6"/>
        <v>10</v>
      </c>
      <c r="E58" s="61">
        <f t="shared" si="6"/>
        <v>0</v>
      </c>
      <c r="F58" s="128">
        <f t="shared" si="2"/>
        <v>10000</v>
      </c>
      <c r="G58" s="136">
        <v>10000</v>
      </c>
      <c r="H58" s="136">
        <v>10000</v>
      </c>
      <c r="I58" s="39">
        <v>10000</v>
      </c>
      <c r="J58" s="39"/>
      <c r="K58" s="93"/>
      <c r="L58" s="94"/>
    </row>
    <row r="59" spans="1:12" s="97" customFormat="1" ht="24" customHeight="1">
      <c r="A59" s="116" t="s">
        <v>21</v>
      </c>
      <c r="B59" s="106" t="s">
        <v>34</v>
      </c>
      <c r="C59" s="107"/>
      <c r="D59" s="108">
        <f t="shared" si="6"/>
        <v>654.3</v>
      </c>
      <c r="E59" s="108">
        <f t="shared" si="6"/>
        <v>50.7</v>
      </c>
      <c r="F59" s="133">
        <f>I59+J59</f>
        <v>704946.47</v>
      </c>
      <c r="G59" s="137">
        <f>G60+G65+G69</f>
        <v>569773</v>
      </c>
      <c r="H59" s="137">
        <f>H60+H65+H69</f>
        <v>591386</v>
      </c>
      <c r="I59" s="109">
        <f>I60+I65+I69</f>
        <v>654279.47</v>
      </c>
      <c r="J59" s="109">
        <f>J60+J65+J69</f>
        <v>50667</v>
      </c>
      <c r="K59" s="104"/>
      <c r="L59" s="96"/>
    </row>
    <row r="60" spans="1:12" s="95" customFormat="1" ht="24" customHeight="1">
      <c r="A60" s="43" t="s">
        <v>22</v>
      </c>
      <c r="B60" s="16" t="s">
        <v>35</v>
      </c>
      <c r="C60" s="7"/>
      <c r="D60" s="61">
        <f t="shared" si="6"/>
        <v>644.3</v>
      </c>
      <c r="E60" s="61">
        <f t="shared" si="6"/>
        <v>50.7</v>
      </c>
      <c r="F60" s="128">
        <f t="shared" si="2"/>
        <v>694946.47</v>
      </c>
      <c r="G60" s="136">
        <f>G61+G63</f>
        <v>559773</v>
      </c>
      <c r="H60" s="136">
        <f>H61+H63</f>
        <v>581386</v>
      </c>
      <c r="I60" s="39">
        <f>I61+I63</f>
        <v>644279.47</v>
      </c>
      <c r="J60" s="39">
        <f>J61+J63</f>
        <v>50667</v>
      </c>
      <c r="K60" s="93"/>
      <c r="L60" s="94"/>
    </row>
    <row r="61" spans="1:12" s="95" customFormat="1" ht="38.25" customHeight="1">
      <c r="A61" s="43" t="s">
        <v>86</v>
      </c>
      <c r="B61" s="16" t="s">
        <v>35</v>
      </c>
      <c r="C61" s="7">
        <v>200</v>
      </c>
      <c r="D61" s="61">
        <f t="shared" si="6"/>
        <v>631.8</v>
      </c>
      <c r="E61" s="61">
        <f t="shared" si="6"/>
        <v>0</v>
      </c>
      <c r="F61" s="128">
        <f t="shared" si="2"/>
        <v>631796.47</v>
      </c>
      <c r="G61" s="136">
        <f>G62</f>
        <v>547290</v>
      </c>
      <c r="H61" s="136">
        <f>H62</f>
        <v>568903</v>
      </c>
      <c r="I61" s="39">
        <f>I62</f>
        <v>631796.47</v>
      </c>
      <c r="J61" s="39">
        <f>J62</f>
        <v>0</v>
      </c>
      <c r="K61" s="93"/>
      <c r="L61" s="94"/>
    </row>
    <row r="62" spans="1:12" s="95" customFormat="1" ht="37.5" customHeight="1">
      <c r="A62" s="30" t="s">
        <v>80</v>
      </c>
      <c r="B62" s="16" t="s">
        <v>35</v>
      </c>
      <c r="C62" s="7">
        <v>240</v>
      </c>
      <c r="D62" s="61">
        <f t="shared" si="6"/>
        <v>631.8</v>
      </c>
      <c r="E62" s="61">
        <f t="shared" si="6"/>
        <v>0</v>
      </c>
      <c r="F62" s="128">
        <f t="shared" si="2"/>
        <v>631796.47</v>
      </c>
      <c r="G62" s="136">
        <v>547290</v>
      </c>
      <c r="H62" s="136">
        <v>568903</v>
      </c>
      <c r="I62" s="39">
        <f>615404+16392.47</f>
        <v>631796.47</v>
      </c>
      <c r="J62" s="39"/>
      <c r="K62" s="93"/>
      <c r="L62" s="94"/>
    </row>
    <row r="63" spans="1:12" s="95" customFormat="1" ht="37.5" customHeight="1">
      <c r="A63" s="31" t="s">
        <v>77</v>
      </c>
      <c r="B63" s="16" t="s">
        <v>35</v>
      </c>
      <c r="C63" s="7">
        <v>800</v>
      </c>
      <c r="D63" s="61">
        <f aca="true" t="shared" si="14" ref="D63:E65">+ROUND(I63/1000,1)</f>
        <v>12.5</v>
      </c>
      <c r="E63" s="61">
        <f t="shared" si="14"/>
        <v>50.7</v>
      </c>
      <c r="F63" s="128">
        <f>I63+J63</f>
        <v>63150</v>
      </c>
      <c r="G63" s="136">
        <f>G64</f>
        <v>12483</v>
      </c>
      <c r="H63" s="136">
        <f>H64</f>
        <v>12483</v>
      </c>
      <c r="I63" s="39">
        <f>I64</f>
        <v>12483</v>
      </c>
      <c r="J63" s="39">
        <f>J64</f>
        <v>50667</v>
      </c>
      <c r="K63" s="93"/>
      <c r="L63" s="94"/>
    </row>
    <row r="64" spans="1:12" s="95" customFormat="1" ht="37.5" customHeight="1">
      <c r="A64" s="31" t="s">
        <v>78</v>
      </c>
      <c r="B64" s="16" t="s">
        <v>35</v>
      </c>
      <c r="C64" s="7">
        <v>850</v>
      </c>
      <c r="D64" s="61">
        <f t="shared" si="14"/>
        <v>12.5</v>
      </c>
      <c r="E64" s="61">
        <f t="shared" si="14"/>
        <v>50.7</v>
      </c>
      <c r="F64" s="128">
        <f>I64+J64</f>
        <v>63150</v>
      </c>
      <c r="G64" s="136">
        <v>12483</v>
      </c>
      <c r="H64" s="136">
        <v>12483</v>
      </c>
      <c r="I64" s="39">
        <v>12483</v>
      </c>
      <c r="J64" s="39">
        <v>50667</v>
      </c>
      <c r="K64" s="93"/>
      <c r="L64" s="94"/>
    </row>
    <row r="65" spans="1:12" s="95" customFormat="1" ht="37.5" customHeight="1">
      <c r="A65" s="30" t="s">
        <v>122</v>
      </c>
      <c r="B65" s="16" t="s">
        <v>123</v>
      </c>
      <c r="C65" s="7"/>
      <c r="D65" s="61">
        <f t="shared" si="14"/>
        <v>10</v>
      </c>
      <c r="E65" s="61">
        <f t="shared" si="14"/>
        <v>0</v>
      </c>
      <c r="F65" s="128">
        <f t="shared" si="2"/>
        <v>10000</v>
      </c>
      <c r="G65" s="136">
        <f>G66</f>
        <v>10000</v>
      </c>
      <c r="H65" s="136">
        <f>H66</f>
        <v>10000</v>
      </c>
      <c r="I65" s="39">
        <f>I66</f>
        <v>10000</v>
      </c>
      <c r="J65" s="39">
        <f>J66</f>
        <v>0</v>
      </c>
      <c r="K65" s="93"/>
      <c r="L65" s="94"/>
    </row>
    <row r="66" spans="1:12" s="95" customFormat="1" ht="24" customHeight="1">
      <c r="A66" s="56" t="s">
        <v>77</v>
      </c>
      <c r="B66" s="16" t="s">
        <v>123</v>
      </c>
      <c r="C66" s="7">
        <v>800</v>
      </c>
      <c r="D66" s="61">
        <f t="shared" si="6"/>
        <v>10</v>
      </c>
      <c r="E66" s="61">
        <f t="shared" si="6"/>
        <v>0</v>
      </c>
      <c r="F66" s="128">
        <f t="shared" si="2"/>
        <v>10000</v>
      </c>
      <c r="G66" s="136">
        <f>G68</f>
        <v>10000</v>
      </c>
      <c r="H66" s="136">
        <f>H68</f>
        <v>10000</v>
      </c>
      <c r="I66" s="39">
        <f>I68+I67</f>
        <v>10000</v>
      </c>
      <c r="J66" s="39">
        <f>J68+J67</f>
        <v>0</v>
      </c>
      <c r="K66" s="93"/>
      <c r="L66" s="94"/>
    </row>
    <row r="67" spans="1:12" s="95" customFormat="1" ht="24" customHeight="1" hidden="1">
      <c r="A67" s="56" t="s">
        <v>72</v>
      </c>
      <c r="B67" s="16" t="s">
        <v>123</v>
      </c>
      <c r="C67" s="7">
        <v>830</v>
      </c>
      <c r="D67" s="61">
        <f>+ROUND(I67/1000,1)</f>
        <v>0</v>
      </c>
      <c r="E67" s="61">
        <f>+ROUND(J67/1000,1)</f>
        <v>0</v>
      </c>
      <c r="F67" s="128">
        <f>I67+J67</f>
        <v>0</v>
      </c>
      <c r="G67" s="136">
        <v>0</v>
      </c>
      <c r="H67" s="136">
        <v>0</v>
      </c>
      <c r="I67" s="39">
        <v>0</v>
      </c>
      <c r="J67" s="39"/>
      <c r="K67" s="93"/>
      <c r="L67" s="94"/>
    </row>
    <row r="68" spans="1:14" s="95" customFormat="1" ht="21.75" customHeight="1">
      <c r="A68" s="56" t="s">
        <v>95</v>
      </c>
      <c r="B68" s="16" t="s">
        <v>123</v>
      </c>
      <c r="C68" s="7">
        <v>870</v>
      </c>
      <c r="D68" s="61">
        <f t="shared" si="6"/>
        <v>10</v>
      </c>
      <c r="E68" s="61">
        <f t="shared" si="6"/>
        <v>0</v>
      </c>
      <c r="F68" s="128">
        <f t="shared" si="2"/>
        <v>10000</v>
      </c>
      <c r="G68" s="136">
        <v>10000</v>
      </c>
      <c r="H68" s="136">
        <v>10000</v>
      </c>
      <c r="I68" s="39">
        <v>10000</v>
      </c>
      <c r="J68" s="39"/>
      <c r="K68" s="93"/>
      <c r="L68" s="99"/>
      <c r="M68" s="100"/>
      <c r="N68" s="100"/>
    </row>
    <row r="69" spans="1:14" s="95" customFormat="1" ht="21.75" customHeight="1" hidden="1">
      <c r="A69" s="56" t="s">
        <v>156</v>
      </c>
      <c r="B69" s="16" t="s">
        <v>155</v>
      </c>
      <c r="C69" s="7"/>
      <c r="D69" s="61"/>
      <c r="E69" s="61"/>
      <c r="F69" s="128">
        <f t="shared" si="2"/>
        <v>0</v>
      </c>
      <c r="G69" s="136">
        <v>0</v>
      </c>
      <c r="H69" s="136">
        <v>0</v>
      </c>
      <c r="I69" s="39">
        <f>I70</f>
        <v>0</v>
      </c>
      <c r="J69" s="39">
        <f>J70</f>
        <v>0</v>
      </c>
      <c r="K69" s="93"/>
      <c r="L69" s="99"/>
      <c r="M69" s="141"/>
      <c r="N69" s="141"/>
    </row>
    <row r="70" spans="1:14" s="95" customFormat="1" ht="36.75" customHeight="1" hidden="1">
      <c r="A70" s="43" t="s">
        <v>86</v>
      </c>
      <c r="B70" s="16" t="s">
        <v>155</v>
      </c>
      <c r="C70" s="7">
        <v>200</v>
      </c>
      <c r="D70" s="61"/>
      <c r="E70" s="61"/>
      <c r="F70" s="128">
        <f t="shared" si="2"/>
        <v>0</v>
      </c>
      <c r="G70" s="136">
        <v>0</v>
      </c>
      <c r="H70" s="136">
        <v>0</v>
      </c>
      <c r="I70" s="39">
        <f>I71</f>
        <v>0</v>
      </c>
      <c r="J70" s="39">
        <f>J71</f>
        <v>0</v>
      </c>
      <c r="K70" s="93"/>
      <c r="L70" s="99"/>
      <c r="M70" s="141"/>
      <c r="N70" s="141"/>
    </row>
    <row r="71" spans="1:14" s="95" customFormat="1" ht="40.5" customHeight="1" hidden="1">
      <c r="A71" s="30" t="s">
        <v>80</v>
      </c>
      <c r="B71" s="16" t="s">
        <v>155</v>
      </c>
      <c r="C71" s="7">
        <v>240</v>
      </c>
      <c r="D71" s="61"/>
      <c r="E71" s="61"/>
      <c r="F71" s="128">
        <f t="shared" si="2"/>
        <v>0</v>
      </c>
      <c r="G71" s="136">
        <v>0</v>
      </c>
      <c r="H71" s="136">
        <v>0</v>
      </c>
      <c r="I71" s="39">
        <v>0</v>
      </c>
      <c r="J71" s="39"/>
      <c r="K71" s="93"/>
      <c r="L71" s="99"/>
      <c r="M71" s="141"/>
      <c r="N71" s="141"/>
    </row>
    <row r="72" spans="1:12" s="97" customFormat="1" ht="39.75" customHeight="1">
      <c r="A72" s="112" t="s">
        <v>17</v>
      </c>
      <c r="B72" s="106" t="s">
        <v>36</v>
      </c>
      <c r="C72" s="107"/>
      <c r="D72" s="108">
        <f t="shared" si="6"/>
        <v>497.1</v>
      </c>
      <c r="E72" s="108">
        <f t="shared" si="6"/>
        <v>7.6</v>
      </c>
      <c r="F72" s="133">
        <f t="shared" si="2"/>
        <v>504651.51</v>
      </c>
      <c r="G72" s="137">
        <f aca="true" t="shared" si="15" ref="G72:J73">G73</f>
        <v>514066.45</v>
      </c>
      <c r="H72" s="137">
        <f t="shared" si="15"/>
        <v>532953.05</v>
      </c>
      <c r="I72" s="109">
        <f>I73+I79</f>
        <v>497076.76</v>
      </c>
      <c r="J72" s="109">
        <f>J73+J79</f>
        <v>7574.75</v>
      </c>
      <c r="K72" s="104"/>
      <c r="L72" s="96"/>
    </row>
    <row r="73" spans="1:12" s="95" customFormat="1" ht="45.75" customHeight="1">
      <c r="A73" s="45" t="s">
        <v>138</v>
      </c>
      <c r="B73" s="16" t="s">
        <v>139</v>
      </c>
      <c r="C73" s="7"/>
      <c r="D73" s="61">
        <f t="shared" si="6"/>
        <v>497.1</v>
      </c>
      <c r="E73" s="61">
        <f t="shared" si="6"/>
        <v>7.6</v>
      </c>
      <c r="F73" s="128">
        <f t="shared" si="2"/>
        <v>504651.51</v>
      </c>
      <c r="G73" s="136">
        <f t="shared" si="15"/>
        <v>514066.45</v>
      </c>
      <c r="H73" s="136">
        <f t="shared" si="15"/>
        <v>532953.05</v>
      </c>
      <c r="I73" s="39">
        <f t="shared" si="15"/>
        <v>497076.76</v>
      </c>
      <c r="J73" s="39">
        <f t="shared" si="15"/>
        <v>7574.75</v>
      </c>
      <c r="K73" s="93"/>
      <c r="L73" s="94"/>
    </row>
    <row r="74" spans="1:12" s="95" customFormat="1" ht="39" customHeight="1">
      <c r="A74" s="58" t="s">
        <v>130</v>
      </c>
      <c r="B74" s="16" t="s">
        <v>140</v>
      </c>
      <c r="C74" s="7"/>
      <c r="D74" s="61">
        <f t="shared" si="6"/>
        <v>497.1</v>
      </c>
      <c r="E74" s="61">
        <f t="shared" si="6"/>
        <v>7.6</v>
      </c>
      <c r="F74" s="128">
        <f t="shared" si="2"/>
        <v>504651.51</v>
      </c>
      <c r="G74" s="136">
        <f>G75+G77</f>
        <v>514066.45</v>
      </c>
      <c r="H74" s="136">
        <f>H75+H77</f>
        <v>532953.05</v>
      </c>
      <c r="I74" s="39">
        <f>I75+I77</f>
        <v>497076.76</v>
      </c>
      <c r="J74" s="39">
        <f>J75+J77</f>
        <v>7574.75</v>
      </c>
      <c r="K74" s="93"/>
      <c r="L74" s="94"/>
    </row>
    <row r="75" spans="1:12" s="95" customFormat="1" ht="72" customHeight="1">
      <c r="A75" s="58" t="s">
        <v>74</v>
      </c>
      <c r="B75" s="16" t="s">
        <v>140</v>
      </c>
      <c r="C75" s="7">
        <v>100</v>
      </c>
      <c r="D75" s="61">
        <f t="shared" si="6"/>
        <v>445.6</v>
      </c>
      <c r="E75" s="61">
        <f t="shared" si="6"/>
        <v>7.6</v>
      </c>
      <c r="F75" s="128">
        <f t="shared" si="2"/>
        <v>453146.59</v>
      </c>
      <c r="G75" s="136">
        <v>486747.88</v>
      </c>
      <c r="H75" s="136">
        <v>486747.88</v>
      </c>
      <c r="I75" s="39">
        <v>445571.84</v>
      </c>
      <c r="J75" s="39">
        <f>J76</f>
        <v>7574.75</v>
      </c>
      <c r="K75" s="93"/>
      <c r="L75" s="94"/>
    </row>
    <row r="76" spans="1:12" s="95" customFormat="1" ht="38.25" customHeight="1">
      <c r="A76" s="58" t="s">
        <v>85</v>
      </c>
      <c r="B76" s="16" t="s">
        <v>140</v>
      </c>
      <c r="C76" s="7">
        <v>120</v>
      </c>
      <c r="D76" s="61">
        <f t="shared" si="6"/>
        <v>445.6</v>
      </c>
      <c r="E76" s="61">
        <f t="shared" si="6"/>
        <v>7.6</v>
      </c>
      <c r="F76" s="128">
        <f t="shared" si="2"/>
        <v>453146.59</v>
      </c>
      <c r="G76" s="136">
        <v>486747.88</v>
      </c>
      <c r="H76" s="136">
        <v>486747.88</v>
      </c>
      <c r="I76" s="39">
        <v>445571.84</v>
      </c>
      <c r="J76" s="39">
        <v>7574.75</v>
      </c>
      <c r="K76" s="93"/>
      <c r="L76" s="94"/>
    </row>
    <row r="77" spans="1:12" s="95" customFormat="1" ht="34.5" customHeight="1">
      <c r="A77" s="43" t="s">
        <v>86</v>
      </c>
      <c r="B77" s="16" t="s">
        <v>140</v>
      </c>
      <c r="C77" s="7">
        <v>200</v>
      </c>
      <c r="D77" s="61">
        <f t="shared" si="6"/>
        <v>51.5</v>
      </c>
      <c r="E77" s="61">
        <f t="shared" si="6"/>
        <v>0</v>
      </c>
      <c r="F77" s="128">
        <f t="shared" si="2"/>
        <v>51504.92</v>
      </c>
      <c r="G77" s="136">
        <f>G78</f>
        <v>27318.57</v>
      </c>
      <c r="H77" s="136">
        <f>H78</f>
        <v>46205.17</v>
      </c>
      <c r="I77" s="39">
        <f>I78</f>
        <v>51504.92</v>
      </c>
      <c r="J77" s="39">
        <f>J78</f>
        <v>0</v>
      </c>
      <c r="K77" s="93"/>
      <c r="L77" s="94"/>
    </row>
    <row r="78" spans="1:12" s="95" customFormat="1" ht="39" customHeight="1">
      <c r="A78" s="30" t="s">
        <v>80</v>
      </c>
      <c r="B78" s="16" t="s">
        <v>140</v>
      </c>
      <c r="C78" s="7">
        <v>240</v>
      </c>
      <c r="D78" s="61">
        <f t="shared" si="6"/>
        <v>51.5</v>
      </c>
      <c r="E78" s="61">
        <f t="shared" si="6"/>
        <v>0</v>
      </c>
      <c r="F78" s="128">
        <f t="shared" si="2"/>
        <v>51504.92</v>
      </c>
      <c r="G78" s="136">
        <v>27318.57</v>
      </c>
      <c r="H78" s="136">
        <v>46205.17</v>
      </c>
      <c r="I78" s="39">
        <v>51504.92</v>
      </c>
      <c r="J78" s="39"/>
      <c r="K78" s="93"/>
      <c r="L78" s="94"/>
    </row>
    <row r="79" spans="1:12" s="95" customFormat="1" ht="39" customHeight="1" hidden="1">
      <c r="A79" s="45" t="s">
        <v>177</v>
      </c>
      <c r="B79" s="16" t="s">
        <v>179</v>
      </c>
      <c r="C79" s="7"/>
      <c r="D79" s="61">
        <f aca="true" t="shared" si="16" ref="D79:E82">+ROUND(I79/1000,1)</f>
        <v>0</v>
      </c>
      <c r="E79" s="61">
        <f t="shared" si="16"/>
        <v>0</v>
      </c>
      <c r="F79" s="128">
        <f>I79+J79</f>
        <v>0</v>
      </c>
      <c r="G79" s="136">
        <v>0</v>
      </c>
      <c r="H79" s="136">
        <v>0</v>
      </c>
      <c r="I79" s="39">
        <f aca="true" t="shared" si="17" ref="I79:J81">I80</f>
        <v>0</v>
      </c>
      <c r="J79" s="39">
        <f t="shared" si="17"/>
        <v>0</v>
      </c>
      <c r="K79" s="93"/>
      <c r="L79" s="94"/>
    </row>
    <row r="80" spans="1:12" s="95" customFormat="1" ht="55.5" customHeight="1" hidden="1">
      <c r="A80" s="58" t="s">
        <v>178</v>
      </c>
      <c r="B80" s="16" t="s">
        <v>180</v>
      </c>
      <c r="C80" s="7"/>
      <c r="D80" s="61">
        <f t="shared" si="16"/>
        <v>0</v>
      </c>
      <c r="E80" s="61">
        <f t="shared" si="16"/>
        <v>0</v>
      </c>
      <c r="F80" s="128">
        <f>I80+J80</f>
        <v>0</v>
      </c>
      <c r="G80" s="136">
        <v>0</v>
      </c>
      <c r="H80" s="136">
        <v>0</v>
      </c>
      <c r="I80" s="39">
        <f t="shared" si="17"/>
        <v>0</v>
      </c>
      <c r="J80" s="39">
        <f t="shared" si="17"/>
        <v>0</v>
      </c>
      <c r="K80" s="93"/>
      <c r="L80" s="94"/>
    </row>
    <row r="81" spans="1:12" s="95" customFormat="1" ht="39" customHeight="1" hidden="1">
      <c r="A81" s="43" t="s">
        <v>86</v>
      </c>
      <c r="B81" s="16" t="s">
        <v>180</v>
      </c>
      <c r="C81" s="7">
        <v>200</v>
      </c>
      <c r="D81" s="61">
        <f t="shared" si="16"/>
        <v>0</v>
      </c>
      <c r="E81" s="61">
        <f t="shared" si="16"/>
        <v>0</v>
      </c>
      <c r="F81" s="128">
        <f>I81+J81</f>
        <v>0</v>
      </c>
      <c r="G81" s="136">
        <v>0</v>
      </c>
      <c r="H81" s="136">
        <v>0</v>
      </c>
      <c r="I81" s="39">
        <f t="shared" si="17"/>
        <v>0</v>
      </c>
      <c r="J81" s="39">
        <f t="shared" si="17"/>
        <v>0</v>
      </c>
      <c r="K81" s="93"/>
      <c r="L81" s="94"/>
    </row>
    <row r="82" spans="1:12" s="95" customFormat="1" ht="39" customHeight="1" hidden="1">
      <c r="A82" s="30" t="s">
        <v>80</v>
      </c>
      <c r="B82" s="16" t="s">
        <v>180</v>
      </c>
      <c r="C82" s="7">
        <v>240</v>
      </c>
      <c r="D82" s="61">
        <f t="shared" si="16"/>
        <v>0</v>
      </c>
      <c r="E82" s="61">
        <f t="shared" si="16"/>
        <v>0</v>
      </c>
      <c r="F82" s="128">
        <f>I82+J82</f>
        <v>0</v>
      </c>
      <c r="G82" s="136">
        <v>0</v>
      </c>
      <c r="H82" s="136">
        <v>0</v>
      </c>
      <c r="I82" s="39">
        <v>0</v>
      </c>
      <c r="J82" s="39"/>
      <c r="K82" s="93"/>
      <c r="L82" s="94"/>
    </row>
    <row r="83" spans="1:12" s="3" customFormat="1" ht="39" customHeight="1">
      <c r="A83" s="117" t="s">
        <v>131</v>
      </c>
      <c r="B83" s="106" t="s">
        <v>134</v>
      </c>
      <c r="C83" s="107"/>
      <c r="D83" s="108">
        <f aca="true" t="shared" si="18" ref="D83:E90">+ROUND(I83/1000,1)</f>
        <v>10</v>
      </c>
      <c r="E83" s="108">
        <f t="shared" si="18"/>
        <v>0</v>
      </c>
      <c r="F83" s="133">
        <f t="shared" si="2"/>
        <v>10000</v>
      </c>
      <c r="G83" s="137">
        <f>G84</f>
        <v>10000</v>
      </c>
      <c r="H83" s="137">
        <f>H84</f>
        <v>579715</v>
      </c>
      <c r="I83" s="109">
        <f>I84</f>
        <v>10000</v>
      </c>
      <c r="J83" s="109">
        <f>J84</f>
        <v>0</v>
      </c>
      <c r="K83" s="28"/>
      <c r="L83" s="27"/>
    </row>
    <row r="84" spans="1:12" s="2" customFormat="1" ht="39" customHeight="1">
      <c r="A84" s="44" t="s">
        <v>132</v>
      </c>
      <c r="B84" s="16" t="s">
        <v>135</v>
      </c>
      <c r="C84" s="7"/>
      <c r="D84" s="61">
        <f t="shared" si="18"/>
        <v>10</v>
      </c>
      <c r="E84" s="61">
        <f t="shared" si="18"/>
        <v>0</v>
      </c>
      <c r="F84" s="128">
        <f>I84+J84</f>
        <v>10000</v>
      </c>
      <c r="G84" s="136">
        <f>G88+G85+G91</f>
        <v>10000</v>
      </c>
      <c r="H84" s="136">
        <f>H88+H85+H91</f>
        <v>579715</v>
      </c>
      <c r="I84" s="39">
        <f>I88+I85+I91</f>
        <v>10000</v>
      </c>
      <c r="J84" s="39">
        <f>J88+J85+J91</f>
        <v>0</v>
      </c>
      <c r="K84" s="20"/>
      <c r="L84" s="26"/>
    </row>
    <row r="85" spans="1:12" s="2" customFormat="1" ht="39" customHeight="1" hidden="1">
      <c r="A85" s="44" t="s">
        <v>153</v>
      </c>
      <c r="B85" s="16" t="s">
        <v>152</v>
      </c>
      <c r="C85" s="6"/>
      <c r="D85" s="61"/>
      <c r="E85" s="61"/>
      <c r="F85" s="128">
        <f>I85+J85</f>
        <v>0</v>
      </c>
      <c r="G85" s="136">
        <v>0</v>
      </c>
      <c r="H85" s="136">
        <v>0</v>
      </c>
      <c r="I85" s="39">
        <f>I86</f>
        <v>0</v>
      </c>
      <c r="J85" s="39">
        <f>J86</f>
        <v>0</v>
      </c>
      <c r="K85" s="20"/>
      <c r="L85" s="26"/>
    </row>
    <row r="86" spans="1:12" s="2" customFormat="1" ht="39" customHeight="1" hidden="1">
      <c r="A86" s="44" t="s">
        <v>86</v>
      </c>
      <c r="B86" s="16" t="s">
        <v>152</v>
      </c>
      <c r="C86" s="6">
        <v>200</v>
      </c>
      <c r="D86" s="61"/>
      <c r="E86" s="61"/>
      <c r="F86" s="128">
        <f>I86+J86</f>
        <v>0</v>
      </c>
      <c r="G86" s="136">
        <v>0</v>
      </c>
      <c r="H86" s="136">
        <v>0</v>
      </c>
      <c r="I86" s="39">
        <f>I87</f>
        <v>0</v>
      </c>
      <c r="J86" s="39">
        <f>J87</f>
        <v>0</v>
      </c>
      <c r="K86" s="20"/>
      <c r="L86" s="26"/>
    </row>
    <row r="87" spans="1:12" s="2" customFormat="1" ht="39" customHeight="1" hidden="1">
      <c r="A87" s="30" t="s">
        <v>71</v>
      </c>
      <c r="B87" s="16" t="s">
        <v>152</v>
      </c>
      <c r="C87" s="6">
        <v>240</v>
      </c>
      <c r="D87" s="61"/>
      <c r="E87" s="61"/>
      <c r="F87" s="128">
        <f>I87+J87</f>
        <v>0</v>
      </c>
      <c r="G87" s="136">
        <v>0</v>
      </c>
      <c r="H87" s="136">
        <v>0</v>
      </c>
      <c r="I87" s="39"/>
      <c r="J87" s="39"/>
      <c r="K87" s="20"/>
      <c r="L87" s="26"/>
    </row>
    <row r="88" spans="1:12" s="2" customFormat="1" ht="39" customHeight="1">
      <c r="A88" s="44" t="s">
        <v>133</v>
      </c>
      <c r="B88" s="16" t="s">
        <v>136</v>
      </c>
      <c r="C88" s="7"/>
      <c r="D88" s="61">
        <f t="shared" si="18"/>
        <v>10</v>
      </c>
      <c r="E88" s="61">
        <f t="shared" si="18"/>
        <v>0</v>
      </c>
      <c r="F88" s="128">
        <f aca="true" t="shared" si="19" ref="F88:F183">I88+J88</f>
        <v>10000</v>
      </c>
      <c r="G88" s="136">
        <f aca="true" t="shared" si="20" ref="G88:J89">G89</f>
        <v>10000</v>
      </c>
      <c r="H88" s="136">
        <f t="shared" si="20"/>
        <v>10000</v>
      </c>
      <c r="I88" s="39">
        <f t="shared" si="20"/>
        <v>10000</v>
      </c>
      <c r="J88" s="39">
        <f t="shared" si="20"/>
        <v>0</v>
      </c>
      <c r="K88" s="20"/>
      <c r="L88" s="26"/>
    </row>
    <row r="89" spans="1:12" s="2" customFormat="1" ht="39" customHeight="1">
      <c r="A89" s="44" t="s">
        <v>175</v>
      </c>
      <c r="B89" s="16" t="s">
        <v>136</v>
      </c>
      <c r="C89" s="7">
        <v>600</v>
      </c>
      <c r="D89" s="61">
        <f t="shared" si="18"/>
        <v>10</v>
      </c>
      <c r="E89" s="61">
        <f t="shared" si="18"/>
        <v>0</v>
      </c>
      <c r="F89" s="128">
        <f t="shared" si="19"/>
        <v>10000</v>
      </c>
      <c r="G89" s="136">
        <f t="shared" si="20"/>
        <v>10000</v>
      </c>
      <c r="H89" s="136">
        <f t="shared" si="20"/>
        <v>10000</v>
      </c>
      <c r="I89" s="39">
        <f t="shared" si="20"/>
        <v>10000</v>
      </c>
      <c r="J89" s="39">
        <f t="shared" si="20"/>
        <v>0</v>
      </c>
      <c r="K89" s="20"/>
      <c r="L89" s="26"/>
    </row>
    <row r="90" spans="1:12" s="2" customFormat="1" ht="59.25" customHeight="1">
      <c r="A90" s="30" t="s">
        <v>176</v>
      </c>
      <c r="B90" s="16" t="s">
        <v>136</v>
      </c>
      <c r="C90" s="7">
        <v>630</v>
      </c>
      <c r="D90" s="61">
        <f t="shared" si="18"/>
        <v>10</v>
      </c>
      <c r="E90" s="61">
        <f t="shared" si="18"/>
        <v>0</v>
      </c>
      <c r="F90" s="128">
        <f t="shared" si="19"/>
        <v>10000</v>
      </c>
      <c r="G90" s="64">
        <v>10000</v>
      </c>
      <c r="H90" s="64">
        <v>10000</v>
      </c>
      <c r="I90" s="39">
        <v>10000</v>
      </c>
      <c r="J90" s="39"/>
      <c r="K90" s="20"/>
      <c r="L90" s="26"/>
    </row>
    <row r="91" spans="1:12" s="2" customFormat="1" ht="47.25" customHeight="1">
      <c r="A91" s="44" t="s">
        <v>192</v>
      </c>
      <c r="B91" s="16" t="s">
        <v>191</v>
      </c>
      <c r="C91" s="6"/>
      <c r="D91" s="61">
        <f aca="true" t="shared" si="21" ref="D91:E93">+ROUND(I91/1000,1)</f>
        <v>0</v>
      </c>
      <c r="E91" s="61">
        <f t="shared" si="21"/>
        <v>0</v>
      </c>
      <c r="F91" s="128">
        <f>I91+J91</f>
        <v>0</v>
      </c>
      <c r="G91" s="64">
        <f aca="true" t="shared" si="22" ref="G91:J92">G92</f>
        <v>0</v>
      </c>
      <c r="H91" s="64">
        <f t="shared" si="22"/>
        <v>569715</v>
      </c>
      <c r="I91" s="39">
        <f t="shared" si="22"/>
        <v>0</v>
      </c>
      <c r="J91" s="39">
        <f t="shared" si="22"/>
        <v>0</v>
      </c>
      <c r="K91" s="20"/>
      <c r="L91" s="26"/>
    </row>
    <row r="92" spans="1:12" s="2" customFormat="1" ht="42" customHeight="1">
      <c r="A92" s="44" t="s">
        <v>86</v>
      </c>
      <c r="B92" s="16" t="s">
        <v>191</v>
      </c>
      <c r="C92" s="6">
        <v>200</v>
      </c>
      <c r="D92" s="61">
        <f t="shared" si="21"/>
        <v>0</v>
      </c>
      <c r="E92" s="61">
        <f t="shared" si="21"/>
        <v>0</v>
      </c>
      <c r="F92" s="128">
        <f>I92+J92</f>
        <v>0</v>
      </c>
      <c r="G92" s="64">
        <f t="shared" si="22"/>
        <v>0</v>
      </c>
      <c r="H92" s="64">
        <f t="shared" si="22"/>
        <v>569715</v>
      </c>
      <c r="I92" s="39">
        <f t="shared" si="22"/>
        <v>0</v>
      </c>
      <c r="J92" s="39">
        <f t="shared" si="22"/>
        <v>0</v>
      </c>
      <c r="K92" s="20"/>
      <c r="L92" s="26"/>
    </row>
    <row r="93" spans="1:12" s="2" customFormat="1" ht="39" customHeight="1">
      <c r="A93" s="30" t="s">
        <v>71</v>
      </c>
      <c r="B93" s="16" t="s">
        <v>191</v>
      </c>
      <c r="C93" s="6">
        <v>240</v>
      </c>
      <c r="D93" s="61">
        <f t="shared" si="21"/>
        <v>0</v>
      </c>
      <c r="E93" s="61">
        <f t="shared" si="21"/>
        <v>0</v>
      </c>
      <c r="F93" s="128">
        <f>I93+J93</f>
        <v>0</v>
      </c>
      <c r="G93" s="64">
        <v>0</v>
      </c>
      <c r="H93" s="64">
        <v>569715</v>
      </c>
      <c r="I93" s="39"/>
      <c r="J93" s="39"/>
      <c r="K93" s="20"/>
      <c r="L93" s="26"/>
    </row>
    <row r="94" spans="1:12" s="3" customFormat="1" ht="39" customHeight="1" hidden="1">
      <c r="A94" s="118" t="s">
        <v>163</v>
      </c>
      <c r="B94" s="106" t="s">
        <v>166</v>
      </c>
      <c r="C94" s="107"/>
      <c r="D94" s="108">
        <f aca="true" t="shared" si="23" ref="D94:E98">+ROUND(I94/1000,1)</f>
        <v>0</v>
      </c>
      <c r="E94" s="108">
        <f t="shared" si="23"/>
        <v>0</v>
      </c>
      <c r="F94" s="133">
        <f aca="true" t="shared" si="24" ref="F94:F101">I94+J94</f>
        <v>0</v>
      </c>
      <c r="G94" s="137">
        <v>0</v>
      </c>
      <c r="H94" s="137">
        <v>0</v>
      </c>
      <c r="I94" s="109">
        <f aca="true" t="shared" si="25" ref="I94:J97">I95</f>
        <v>0</v>
      </c>
      <c r="J94" s="109">
        <f t="shared" si="25"/>
        <v>0</v>
      </c>
      <c r="K94" s="28"/>
      <c r="L94" s="27"/>
    </row>
    <row r="95" spans="1:12" s="2" customFormat="1" ht="55.5" customHeight="1" hidden="1">
      <c r="A95" s="148" t="s">
        <v>164</v>
      </c>
      <c r="B95" s="16" t="s">
        <v>167</v>
      </c>
      <c r="C95" s="7"/>
      <c r="D95" s="61">
        <f t="shared" si="23"/>
        <v>0</v>
      </c>
      <c r="E95" s="61">
        <f t="shared" si="23"/>
        <v>0</v>
      </c>
      <c r="F95" s="128">
        <f t="shared" si="24"/>
        <v>0</v>
      </c>
      <c r="G95" s="136">
        <v>0</v>
      </c>
      <c r="H95" s="136">
        <v>0</v>
      </c>
      <c r="I95" s="39">
        <f>I96+I99</f>
        <v>0</v>
      </c>
      <c r="J95" s="39">
        <f>J96+J99</f>
        <v>0</v>
      </c>
      <c r="K95" s="20"/>
      <c r="L95" s="26"/>
    </row>
    <row r="96" spans="1:12" s="2" customFormat="1" ht="39" customHeight="1" hidden="1">
      <c r="A96" s="45" t="s">
        <v>165</v>
      </c>
      <c r="B96" s="16" t="s">
        <v>168</v>
      </c>
      <c r="C96" s="7"/>
      <c r="D96" s="61">
        <f t="shared" si="23"/>
        <v>0</v>
      </c>
      <c r="E96" s="61">
        <f t="shared" si="23"/>
        <v>0</v>
      </c>
      <c r="F96" s="128">
        <f t="shared" si="24"/>
        <v>0</v>
      </c>
      <c r="G96" s="136">
        <v>0</v>
      </c>
      <c r="H96" s="136">
        <v>0</v>
      </c>
      <c r="I96" s="39">
        <f t="shared" si="25"/>
        <v>0</v>
      </c>
      <c r="J96" s="39">
        <f t="shared" si="25"/>
        <v>0</v>
      </c>
      <c r="K96" s="20"/>
      <c r="L96" s="26"/>
    </row>
    <row r="97" spans="1:12" s="2" customFormat="1" ht="39" customHeight="1" hidden="1">
      <c r="A97" s="58" t="s">
        <v>86</v>
      </c>
      <c r="B97" s="16" t="s">
        <v>168</v>
      </c>
      <c r="C97" s="7">
        <v>200</v>
      </c>
      <c r="D97" s="61">
        <f t="shared" si="23"/>
        <v>0</v>
      </c>
      <c r="E97" s="61">
        <f t="shared" si="23"/>
        <v>0</v>
      </c>
      <c r="F97" s="128">
        <f t="shared" si="24"/>
        <v>0</v>
      </c>
      <c r="G97" s="136">
        <v>0</v>
      </c>
      <c r="H97" s="136">
        <v>0</v>
      </c>
      <c r="I97" s="39">
        <f t="shared" si="25"/>
        <v>0</v>
      </c>
      <c r="J97" s="39">
        <f t="shared" si="25"/>
        <v>0</v>
      </c>
      <c r="K97" s="20"/>
      <c r="L97" s="26"/>
    </row>
    <row r="98" spans="1:12" s="2" customFormat="1" ht="39" customHeight="1" hidden="1">
      <c r="A98" s="30" t="s">
        <v>71</v>
      </c>
      <c r="B98" s="16" t="s">
        <v>168</v>
      </c>
      <c r="C98" s="7">
        <v>240</v>
      </c>
      <c r="D98" s="61">
        <f t="shared" si="23"/>
        <v>0</v>
      </c>
      <c r="E98" s="61">
        <f t="shared" si="23"/>
        <v>0</v>
      </c>
      <c r="F98" s="128">
        <f t="shared" si="24"/>
        <v>0</v>
      </c>
      <c r="G98" s="136">
        <v>0</v>
      </c>
      <c r="H98" s="136">
        <v>0</v>
      </c>
      <c r="I98" s="39"/>
      <c r="J98" s="39"/>
      <c r="K98" s="20"/>
      <c r="L98" s="26"/>
    </row>
    <row r="99" spans="1:12" s="2" customFormat="1" ht="39" customHeight="1" hidden="1">
      <c r="A99" s="45" t="s">
        <v>165</v>
      </c>
      <c r="B99" s="16" t="s">
        <v>174</v>
      </c>
      <c r="C99" s="7"/>
      <c r="D99" s="61">
        <f aca="true" t="shared" si="26" ref="D99:E101">+ROUND(I99/1000,1)</f>
        <v>0</v>
      </c>
      <c r="E99" s="61">
        <f t="shared" si="26"/>
        <v>0</v>
      </c>
      <c r="F99" s="128">
        <f t="shared" si="24"/>
        <v>0</v>
      </c>
      <c r="G99" s="136">
        <v>0</v>
      </c>
      <c r="H99" s="136">
        <v>0</v>
      </c>
      <c r="I99" s="39">
        <f>I100</f>
        <v>0</v>
      </c>
      <c r="J99" s="39">
        <f>J100</f>
        <v>0</v>
      </c>
      <c r="K99" s="20"/>
      <c r="L99" s="26"/>
    </row>
    <row r="100" spans="1:12" s="147" customFormat="1" ht="39" customHeight="1" hidden="1">
      <c r="A100" s="58" t="s">
        <v>86</v>
      </c>
      <c r="B100" s="16" t="s">
        <v>174</v>
      </c>
      <c r="C100" s="7">
        <v>200</v>
      </c>
      <c r="D100" s="61">
        <f t="shared" si="26"/>
        <v>0</v>
      </c>
      <c r="E100" s="61">
        <f t="shared" si="26"/>
        <v>0</v>
      </c>
      <c r="F100" s="128">
        <f t="shared" si="24"/>
        <v>0</v>
      </c>
      <c r="G100" s="136">
        <v>0</v>
      </c>
      <c r="H100" s="136">
        <v>0</v>
      </c>
      <c r="I100" s="39">
        <f>I101</f>
        <v>0</v>
      </c>
      <c r="J100" s="39">
        <f>J101</f>
        <v>0</v>
      </c>
      <c r="K100" s="145"/>
      <c r="L100" s="146"/>
    </row>
    <row r="101" spans="1:12" s="147" customFormat="1" ht="39" customHeight="1" hidden="1">
      <c r="A101" s="30" t="s">
        <v>71</v>
      </c>
      <c r="B101" s="16" t="s">
        <v>174</v>
      </c>
      <c r="C101" s="7">
        <v>240</v>
      </c>
      <c r="D101" s="61">
        <f t="shared" si="26"/>
        <v>0</v>
      </c>
      <c r="E101" s="61">
        <f t="shared" si="26"/>
        <v>0</v>
      </c>
      <c r="F101" s="128">
        <f t="shared" si="24"/>
        <v>0</v>
      </c>
      <c r="G101" s="136">
        <v>0</v>
      </c>
      <c r="H101" s="136">
        <v>0</v>
      </c>
      <c r="I101" s="39">
        <f>2390-2390</f>
        <v>0</v>
      </c>
      <c r="J101" s="39"/>
      <c r="K101" s="145"/>
      <c r="L101" s="146"/>
    </row>
    <row r="102" spans="1:12" s="97" customFormat="1" ht="20.25" customHeight="1">
      <c r="A102" s="118" t="s">
        <v>56</v>
      </c>
      <c r="B102" s="106" t="s">
        <v>37</v>
      </c>
      <c r="C102" s="114"/>
      <c r="D102" s="108">
        <f aca="true" t="shared" si="27" ref="D102:E124">+ROUND(I102/1000,1)</f>
        <v>900.6</v>
      </c>
      <c r="E102" s="108">
        <f t="shared" si="27"/>
        <v>300</v>
      </c>
      <c r="F102" s="133">
        <f t="shared" si="19"/>
        <v>1200609.7</v>
      </c>
      <c r="G102" s="137">
        <f>G103+G106</f>
        <v>968679.5</v>
      </c>
      <c r="H102" s="137">
        <f>H103+H106</f>
        <v>1015048.8</v>
      </c>
      <c r="I102" s="109">
        <f>I103+I106+I109+I112+I115</f>
        <v>900609.7</v>
      </c>
      <c r="J102" s="109">
        <f>J103+J106+J109+J112+J115</f>
        <v>300000</v>
      </c>
      <c r="K102" s="104"/>
      <c r="L102" s="119"/>
    </row>
    <row r="103" spans="1:12" s="95" customFormat="1" ht="115.5" customHeight="1">
      <c r="A103" s="51" t="s">
        <v>98</v>
      </c>
      <c r="B103" s="16" t="s">
        <v>58</v>
      </c>
      <c r="C103" s="6"/>
      <c r="D103" s="61">
        <f t="shared" si="27"/>
        <v>900.6</v>
      </c>
      <c r="E103" s="61">
        <f t="shared" si="27"/>
        <v>0</v>
      </c>
      <c r="F103" s="128">
        <f t="shared" si="19"/>
        <v>900609.7</v>
      </c>
      <c r="G103" s="136">
        <f aca="true" t="shared" si="28" ref="G103:J104">G104</f>
        <v>968679.5</v>
      </c>
      <c r="H103" s="136">
        <f t="shared" si="28"/>
        <v>1015048.8</v>
      </c>
      <c r="I103" s="39">
        <f t="shared" si="28"/>
        <v>900609.7</v>
      </c>
      <c r="J103" s="39">
        <f t="shared" si="28"/>
        <v>0</v>
      </c>
      <c r="K103" s="93"/>
      <c r="L103" s="94"/>
    </row>
    <row r="104" spans="1:12" s="95" customFormat="1" ht="42" customHeight="1">
      <c r="A104" s="58" t="s">
        <v>70</v>
      </c>
      <c r="B104" s="16" t="s">
        <v>58</v>
      </c>
      <c r="C104" s="6">
        <v>200</v>
      </c>
      <c r="D104" s="61">
        <f t="shared" si="27"/>
        <v>900.6</v>
      </c>
      <c r="E104" s="61">
        <f t="shared" si="27"/>
        <v>0</v>
      </c>
      <c r="F104" s="128">
        <f t="shared" si="19"/>
        <v>900609.7</v>
      </c>
      <c r="G104" s="136">
        <f t="shared" si="28"/>
        <v>968679.5</v>
      </c>
      <c r="H104" s="136">
        <f t="shared" si="28"/>
        <v>1015048.8</v>
      </c>
      <c r="I104" s="39">
        <f t="shared" si="28"/>
        <v>900609.7</v>
      </c>
      <c r="J104" s="39">
        <f t="shared" si="28"/>
        <v>0</v>
      </c>
      <c r="K104" s="93"/>
      <c r="L104" s="94"/>
    </row>
    <row r="105" spans="1:12" s="95" customFormat="1" ht="40.5" customHeight="1">
      <c r="A105" s="30" t="s">
        <v>71</v>
      </c>
      <c r="B105" s="16" t="s">
        <v>58</v>
      </c>
      <c r="C105" s="6">
        <v>240</v>
      </c>
      <c r="D105" s="61">
        <f t="shared" si="27"/>
        <v>900.6</v>
      </c>
      <c r="E105" s="61">
        <f t="shared" si="27"/>
        <v>0</v>
      </c>
      <c r="F105" s="128">
        <f t="shared" si="19"/>
        <v>900609.7</v>
      </c>
      <c r="G105" s="136">
        <v>968679.5</v>
      </c>
      <c r="H105" s="136">
        <v>1015048.8</v>
      </c>
      <c r="I105" s="39">
        <v>900609.7</v>
      </c>
      <c r="J105" s="39"/>
      <c r="K105" s="93"/>
      <c r="L105" s="94"/>
    </row>
    <row r="106" spans="1:12" s="95" customFormat="1" ht="29.25" customHeight="1" hidden="1">
      <c r="A106" s="62" t="s">
        <v>112</v>
      </c>
      <c r="B106" s="16" t="s">
        <v>113</v>
      </c>
      <c r="C106" s="6"/>
      <c r="D106" s="61">
        <f t="shared" si="27"/>
        <v>0</v>
      </c>
      <c r="E106" s="61">
        <f t="shared" si="27"/>
        <v>0</v>
      </c>
      <c r="F106" s="128">
        <f t="shared" si="19"/>
        <v>0</v>
      </c>
      <c r="G106" s="136">
        <f aca="true" t="shared" si="29" ref="G106:J107">G107</f>
        <v>0</v>
      </c>
      <c r="H106" s="136">
        <f t="shared" si="29"/>
        <v>0</v>
      </c>
      <c r="I106" s="39">
        <f t="shared" si="29"/>
        <v>0</v>
      </c>
      <c r="J106" s="39">
        <f t="shared" si="29"/>
        <v>0</v>
      </c>
      <c r="K106" s="93"/>
      <c r="L106" s="94"/>
    </row>
    <row r="107" spans="1:12" s="95" customFormat="1" ht="41.25" customHeight="1" hidden="1">
      <c r="A107" s="44" t="s">
        <v>70</v>
      </c>
      <c r="B107" s="16" t="s">
        <v>113</v>
      </c>
      <c r="C107" s="6">
        <v>200</v>
      </c>
      <c r="D107" s="61">
        <f t="shared" si="27"/>
        <v>0</v>
      </c>
      <c r="E107" s="61">
        <f t="shared" si="27"/>
        <v>0</v>
      </c>
      <c r="F107" s="128">
        <f t="shared" si="19"/>
        <v>0</v>
      </c>
      <c r="G107" s="136">
        <f t="shared" si="29"/>
        <v>0</v>
      </c>
      <c r="H107" s="136">
        <f t="shared" si="29"/>
        <v>0</v>
      </c>
      <c r="I107" s="39">
        <f t="shared" si="29"/>
        <v>0</v>
      </c>
      <c r="J107" s="39">
        <f t="shared" si="29"/>
        <v>0</v>
      </c>
      <c r="K107" s="93"/>
      <c r="L107" s="94"/>
    </row>
    <row r="108" spans="1:12" s="95" customFormat="1" ht="39.75" customHeight="1" hidden="1">
      <c r="A108" s="30" t="s">
        <v>71</v>
      </c>
      <c r="B108" s="16" t="s">
        <v>113</v>
      </c>
      <c r="C108" s="6">
        <v>240</v>
      </c>
      <c r="D108" s="61">
        <f t="shared" si="27"/>
        <v>0</v>
      </c>
      <c r="E108" s="61">
        <f t="shared" si="27"/>
        <v>0</v>
      </c>
      <c r="F108" s="128">
        <f t="shared" si="19"/>
        <v>0</v>
      </c>
      <c r="G108" s="136">
        <v>0</v>
      </c>
      <c r="H108" s="136">
        <v>0</v>
      </c>
      <c r="I108" s="39"/>
      <c r="J108" s="39"/>
      <c r="K108" s="93"/>
      <c r="L108" s="94"/>
    </row>
    <row r="109" spans="1:12" s="95" customFormat="1" ht="69" customHeight="1" hidden="1">
      <c r="A109" s="62" t="s">
        <v>150</v>
      </c>
      <c r="B109" s="16" t="s">
        <v>148</v>
      </c>
      <c r="C109" s="6"/>
      <c r="D109" s="61"/>
      <c r="E109" s="61"/>
      <c r="F109" s="128">
        <f t="shared" si="19"/>
        <v>0</v>
      </c>
      <c r="G109" s="136">
        <v>0</v>
      </c>
      <c r="H109" s="136">
        <v>0</v>
      </c>
      <c r="I109" s="39">
        <f>I110</f>
        <v>0</v>
      </c>
      <c r="J109" s="39">
        <f>J110</f>
        <v>0</v>
      </c>
      <c r="K109" s="93"/>
      <c r="L109" s="94"/>
    </row>
    <row r="110" spans="1:12" s="95" customFormat="1" ht="39.75" customHeight="1" hidden="1">
      <c r="A110" s="44" t="s">
        <v>70</v>
      </c>
      <c r="B110" s="16" t="s">
        <v>148</v>
      </c>
      <c r="C110" s="6">
        <v>200</v>
      </c>
      <c r="D110" s="61"/>
      <c r="E110" s="61"/>
      <c r="F110" s="128">
        <f t="shared" si="19"/>
        <v>0</v>
      </c>
      <c r="G110" s="136">
        <v>0</v>
      </c>
      <c r="H110" s="136">
        <v>0</v>
      </c>
      <c r="I110" s="39">
        <f>I111</f>
        <v>0</v>
      </c>
      <c r="J110" s="39">
        <f>J111</f>
        <v>0</v>
      </c>
      <c r="K110" s="93"/>
      <c r="L110" s="94"/>
    </row>
    <row r="111" spans="1:12" s="95" customFormat="1" ht="39.75" customHeight="1" hidden="1">
      <c r="A111" s="30" t="s">
        <v>71</v>
      </c>
      <c r="B111" s="16" t="s">
        <v>148</v>
      </c>
      <c r="C111" s="6">
        <v>240</v>
      </c>
      <c r="D111" s="61"/>
      <c r="E111" s="61"/>
      <c r="F111" s="128">
        <f t="shared" si="19"/>
        <v>0</v>
      </c>
      <c r="G111" s="136">
        <v>0</v>
      </c>
      <c r="H111" s="136">
        <v>0</v>
      </c>
      <c r="I111" s="39"/>
      <c r="J111" s="39"/>
      <c r="K111" s="93"/>
      <c r="L111" s="94"/>
    </row>
    <row r="112" spans="1:12" s="95" customFormat="1" ht="70.5" customHeight="1" hidden="1">
      <c r="A112" s="62" t="s">
        <v>151</v>
      </c>
      <c r="B112" s="16" t="s">
        <v>149</v>
      </c>
      <c r="C112" s="6"/>
      <c r="D112" s="61"/>
      <c r="E112" s="61"/>
      <c r="F112" s="128">
        <f t="shared" si="19"/>
        <v>0</v>
      </c>
      <c r="G112" s="136">
        <v>0</v>
      </c>
      <c r="H112" s="136">
        <v>0</v>
      </c>
      <c r="I112" s="39">
        <f>I113</f>
        <v>0</v>
      </c>
      <c r="J112" s="39">
        <f>J113</f>
        <v>0</v>
      </c>
      <c r="K112" s="93"/>
      <c r="L112" s="94"/>
    </row>
    <row r="113" spans="1:12" s="95" customFormat="1" ht="39.75" customHeight="1" hidden="1">
      <c r="A113" s="44" t="s">
        <v>70</v>
      </c>
      <c r="B113" s="16" t="s">
        <v>149</v>
      </c>
      <c r="C113" s="6">
        <v>200</v>
      </c>
      <c r="D113" s="61"/>
      <c r="E113" s="61"/>
      <c r="F113" s="128">
        <f t="shared" si="19"/>
        <v>0</v>
      </c>
      <c r="G113" s="136">
        <v>0</v>
      </c>
      <c r="H113" s="136">
        <v>0</v>
      </c>
      <c r="I113" s="39">
        <f>I114</f>
        <v>0</v>
      </c>
      <c r="J113" s="39">
        <f>J114</f>
        <v>0</v>
      </c>
      <c r="K113" s="93"/>
      <c r="L113" s="94"/>
    </row>
    <row r="114" spans="1:12" s="95" customFormat="1" ht="39.75" customHeight="1" hidden="1">
      <c r="A114" s="30" t="s">
        <v>71</v>
      </c>
      <c r="B114" s="16" t="s">
        <v>149</v>
      </c>
      <c r="C114" s="6">
        <v>240</v>
      </c>
      <c r="D114" s="61"/>
      <c r="E114" s="61"/>
      <c r="F114" s="128">
        <f t="shared" si="19"/>
        <v>0</v>
      </c>
      <c r="G114" s="136">
        <v>0</v>
      </c>
      <c r="H114" s="136">
        <v>0</v>
      </c>
      <c r="I114" s="39"/>
      <c r="J114" s="39"/>
      <c r="K114" s="93"/>
      <c r="L114" s="94"/>
    </row>
    <row r="115" spans="1:12" s="95" customFormat="1" ht="48" customHeight="1">
      <c r="A115" s="62" t="s">
        <v>193</v>
      </c>
      <c r="B115" s="16" t="s">
        <v>194</v>
      </c>
      <c r="C115" s="6"/>
      <c r="D115" s="61"/>
      <c r="E115" s="61"/>
      <c r="F115" s="128">
        <f t="shared" si="19"/>
        <v>300000</v>
      </c>
      <c r="G115" s="136">
        <v>0</v>
      </c>
      <c r="H115" s="136">
        <v>0</v>
      </c>
      <c r="I115" s="39">
        <f>I116</f>
        <v>0</v>
      </c>
      <c r="J115" s="39">
        <f>J116</f>
        <v>300000</v>
      </c>
      <c r="K115" s="93"/>
      <c r="L115" s="94"/>
    </row>
    <row r="116" spans="1:12" s="95" customFormat="1" ht="39.75" customHeight="1">
      <c r="A116" s="44" t="s">
        <v>70</v>
      </c>
      <c r="B116" s="16" t="s">
        <v>194</v>
      </c>
      <c r="C116" s="6">
        <v>200</v>
      </c>
      <c r="D116" s="61"/>
      <c r="E116" s="61"/>
      <c r="F116" s="128">
        <f t="shared" si="19"/>
        <v>300000</v>
      </c>
      <c r="G116" s="136">
        <v>0</v>
      </c>
      <c r="H116" s="136">
        <v>0</v>
      </c>
      <c r="I116" s="39">
        <f>I117</f>
        <v>0</v>
      </c>
      <c r="J116" s="39">
        <f>J117</f>
        <v>300000</v>
      </c>
      <c r="K116" s="93"/>
      <c r="L116" s="94"/>
    </row>
    <row r="117" spans="1:12" s="95" customFormat="1" ht="39.75" customHeight="1">
      <c r="A117" s="30" t="s">
        <v>71</v>
      </c>
      <c r="B117" s="16" t="s">
        <v>194</v>
      </c>
      <c r="C117" s="6">
        <v>240</v>
      </c>
      <c r="D117" s="61"/>
      <c r="E117" s="61"/>
      <c r="F117" s="128">
        <f t="shared" si="19"/>
        <v>300000</v>
      </c>
      <c r="G117" s="136">
        <v>0</v>
      </c>
      <c r="H117" s="136">
        <v>0</v>
      </c>
      <c r="I117" s="39"/>
      <c r="J117" s="39">
        <v>300000</v>
      </c>
      <c r="K117" s="93"/>
      <c r="L117" s="94"/>
    </row>
    <row r="118" spans="1:12" s="97" customFormat="1" ht="41.25" customHeight="1">
      <c r="A118" s="118" t="s">
        <v>23</v>
      </c>
      <c r="B118" s="106" t="s">
        <v>67</v>
      </c>
      <c r="C118" s="114"/>
      <c r="D118" s="108">
        <f t="shared" si="27"/>
        <v>140</v>
      </c>
      <c r="E118" s="108">
        <f t="shared" si="27"/>
        <v>150</v>
      </c>
      <c r="F118" s="133">
        <f t="shared" si="19"/>
        <v>290000</v>
      </c>
      <c r="G118" s="137">
        <f aca="true" t="shared" si="30" ref="G118:J121">G119</f>
        <v>1000</v>
      </c>
      <c r="H118" s="137">
        <f t="shared" si="30"/>
        <v>1000</v>
      </c>
      <c r="I118" s="109">
        <f t="shared" si="30"/>
        <v>140000</v>
      </c>
      <c r="J118" s="109">
        <f t="shared" si="30"/>
        <v>150000</v>
      </c>
      <c r="K118" s="104"/>
      <c r="L118" s="96"/>
    </row>
    <row r="119" spans="1:12" s="95" customFormat="1" ht="57" customHeight="1">
      <c r="A119" s="58" t="s">
        <v>24</v>
      </c>
      <c r="B119" s="16" t="s">
        <v>89</v>
      </c>
      <c r="C119" s="6"/>
      <c r="D119" s="61">
        <f t="shared" si="27"/>
        <v>140</v>
      </c>
      <c r="E119" s="61">
        <f t="shared" si="27"/>
        <v>150</v>
      </c>
      <c r="F119" s="128">
        <f t="shared" si="19"/>
        <v>290000</v>
      </c>
      <c r="G119" s="136">
        <f t="shared" si="30"/>
        <v>1000</v>
      </c>
      <c r="H119" s="136">
        <f t="shared" si="30"/>
        <v>1000</v>
      </c>
      <c r="I119" s="39">
        <f t="shared" si="30"/>
        <v>140000</v>
      </c>
      <c r="J119" s="39">
        <f t="shared" si="30"/>
        <v>150000</v>
      </c>
      <c r="K119" s="93"/>
      <c r="L119" s="94"/>
    </row>
    <row r="120" spans="1:12" s="95" customFormat="1" ht="45" customHeight="1">
      <c r="A120" s="58" t="s">
        <v>6</v>
      </c>
      <c r="B120" s="16" t="s">
        <v>88</v>
      </c>
      <c r="C120" s="6"/>
      <c r="D120" s="61">
        <f t="shared" si="27"/>
        <v>140</v>
      </c>
      <c r="E120" s="61">
        <f t="shared" si="27"/>
        <v>150</v>
      </c>
      <c r="F120" s="128">
        <f t="shared" si="19"/>
        <v>290000</v>
      </c>
      <c r="G120" s="136">
        <f t="shared" si="30"/>
        <v>1000</v>
      </c>
      <c r="H120" s="136">
        <f t="shared" si="30"/>
        <v>1000</v>
      </c>
      <c r="I120" s="39">
        <f t="shared" si="30"/>
        <v>140000</v>
      </c>
      <c r="J120" s="39">
        <f t="shared" si="30"/>
        <v>150000</v>
      </c>
      <c r="K120" s="93"/>
      <c r="L120" s="94"/>
    </row>
    <row r="121" spans="1:12" s="95" customFormat="1" ht="55.5" customHeight="1">
      <c r="A121" s="59" t="s">
        <v>70</v>
      </c>
      <c r="B121" s="16" t="s">
        <v>88</v>
      </c>
      <c r="C121" s="6">
        <v>200</v>
      </c>
      <c r="D121" s="61">
        <f t="shared" si="27"/>
        <v>140</v>
      </c>
      <c r="E121" s="61">
        <f t="shared" si="27"/>
        <v>150</v>
      </c>
      <c r="F121" s="128">
        <f t="shared" si="19"/>
        <v>290000</v>
      </c>
      <c r="G121" s="136">
        <f t="shared" si="30"/>
        <v>1000</v>
      </c>
      <c r="H121" s="136">
        <f t="shared" si="30"/>
        <v>1000</v>
      </c>
      <c r="I121" s="39">
        <f t="shared" si="30"/>
        <v>140000</v>
      </c>
      <c r="J121" s="39">
        <f t="shared" si="30"/>
        <v>150000</v>
      </c>
      <c r="K121" s="93"/>
      <c r="L121" s="94"/>
    </row>
    <row r="122" spans="1:14" s="95" customFormat="1" ht="43.5" customHeight="1">
      <c r="A122" s="30" t="s">
        <v>71</v>
      </c>
      <c r="B122" s="16" t="s">
        <v>88</v>
      </c>
      <c r="C122" s="6">
        <v>240</v>
      </c>
      <c r="D122" s="61">
        <f t="shared" si="27"/>
        <v>140</v>
      </c>
      <c r="E122" s="61">
        <f t="shared" si="27"/>
        <v>150</v>
      </c>
      <c r="F122" s="128">
        <f t="shared" si="19"/>
        <v>290000</v>
      </c>
      <c r="G122" s="136">
        <v>1000</v>
      </c>
      <c r="H122" s="136">
        <v>1000</v>
      </c>
      <c r="I122" s="39">
        <f>100000+40000</f>
        <v>140000</v>
      </c>
      <c r="J122" s="39">
        <v>150000</v>
      </c>
      <c r="K122" s="93"/>
      <c r="L122" s="99"/>
      <c r="M122" s="100"/>
      <c r="N122" s="100"/>
    </row>
    <row r="123" spans="1:12" s="97" customFormat="1" ht="39.75" customHeight="1">
      <c r="A123" s="118" t="s">
        <v>25</v>
      </c>
      <c r="B123" s="120" t="s">
        <v>38</v>
      </c>
      <c r="C123" s="107"/>
      <c r="D123" s="108">
        <f t="shared" si="27"/>
        <v>11865.3</v>
      </c>
      <c r="E123" s="108">
        <f t="shared" si="27"/>
        <v>92.9</v>
      </c>
      <c r="F123" s="133">
        <f t="shared" si="19"/>
        <v>11958213.379999999</v>
      </c>
      <c r="G123" s="137">
        <f>G124+G137+G150+G172</f>
        <v>9663128.89</v>
      </c>
      <c r="H123" s="137">
        <f>H124+H137+H150+H172</f>
        <v>9268156.72</v>
      </c>
      <c r="I123" s="109">
        <f>I124+I137+I150+I172</f>
        <v>11865346.379999999</v>
      </c>
      <c r="J123" s="109">
        <f>J124+J137+J150+J172</f>
        <v>92867</v>
      </c>
      <c r="K123" s="104"/>
      <c r="L123" s="121"/>
    </row>
    <row r="124" spans="1:12" s="95" customFormat="1" ht="40.5" customHeight="1">
      <c r="A124" s="58" t="s">
        <v>26</v>
      </c>
      <c r="B124" s="10" t="s">
        <v>39</v>
      </c>
      <c r="C124" s="7"/>
      <c r="D124" s="61">
        <f t="shared" si="27"/>
        <v>3270.4</v>
      </c>
      <c r="E124" s="61">
        <f t="shared" si="27"/>
        <v>0</v>
      </c>
      <c r="F124" s="128">
        <f t="shared" si="19"/>
        <v>3270400</v>
      </c>
      <c r="G124" s="136">
        <f>G125+G128+G131</f>
        <v>2090716.29</v>
      </c>
      <c r="H124" s="136">
        <f>H125+H128+H131</f>
        <v>1445621.12</v>
      </c>
      <c r="I124" s="39">
        <f>I125+I128+I131+I134</f>
        <v>3270400</v>
      </c>
      <c r="J124" s="39">
        <f>J125+J128+J131+J134</f>
        <v>0</v>
      </c>
      <c r="K124" s="93"/>
      <c r="L124" s="94"/>
    </row>
    <row r="125" spans="1:13" s="95" customFormat="1" ht="18">
      <c r="A125" s="58" t="s">
        <v>27</v>
      </c>
      <c r="B125" s="10" t="s">
        <v>87</v>
      </c>
      <c r="C125" s="7"/>
      <c r="D125" s="61">
        <f aca="true" t="shared" si="31" ref="D125:E165">+ROUND(I125/1000,1)</f>
        <v>219</v>
      </c>
      <c r="E125" s="61">
        <f t="shared" si="31"/>
        <v>0</v>
      </c>
      <c r="F125" s="128">
        <f t="shared" si="19"/>
        <v>219000</v>
      </c>
      <c r="G125" s="136">
        <f aca="true" t="shared" si="32" ref="G125:J126">G126</f>
        <v>216100</v>
      </c>
      <c r="H125" s="136">
        <f t="shared" si="32"/>
        <v>224700</v>
      </c>
      <c r="I125" s="39">
        <f t="shared" si="32"/>
        <v>219000</v>
      </c>
      <c r="J125" s="39">
        <f t="shared" si="32"/>
        <v>0</v>
      </c>
      <c r="K125" s="93"/>
      <c r="L125" s="161"/>
      <c r="M125" s="161"/>
    </row>
    <row r="126" spans="1:13" s="95" customFormat="1" ht="40.5" customHeight="1">
      <c r="A126" s="58" t="s">
        <v>86</v>
      </c>
      <c r="B126" s="10" t="s">
        <v>87</v>
      </c>
      <c r="C126" s="7">
        <v>200</v>
      </c>
      <c r="D126" s="61">
        <f t="shared" si="31"/>
        <v>219</v>
      </c>
      <c r="E126" s="61">
        <f t="shared" si="31"/>
        <v>0</v>
      </c>
      <c r="F126" s="128">
        <f t="shared" si="19"/>
        <v>219000</v>
      </c>
      <c r="G126" s="136">
        <f t="shared" si="32"/>
        <v>216100</v>
      </c>
      <c r="H126" s="136">
        <f t="shared" si="32"/>
        <v>224700</v>
      </c>
      <c r="I126" s="39">
        <f t="shared" si="32"/>
        <v>219000</v>
      </c>
      <c r="J126" s="39">
        <f t="shared" si="32"/>
        <v>0</v>
      </c>
      <c r="K126" s="93"/>
      <c r="L126" s="100"/>
      <c r="M126" s="100"/>
    </row>
    <row r="127" spans="1:12" s="95" customFormat="1" ht="38.25" customHeight="1">
      <c r="A127" s="30" t="s">
        <v>80</v>
      </c>
      <c r="B127" s="10" t="s">
        <v>87</v>
      </c>
      <c r="C127" s="7">
        <v>240</v>
      </c>
      <c r="D127" s="61">
        <f t="shared" si="31"/>
        <v>219</v>
      </c>
      <c r="E127" s="61">
        <f t="shared" si="31"/>
        <v>0</v>
      </c>
      <c r="F127" s="128">
        <f t="shared" si="19"/>
        <v>219000</v>
      </c>
      <c r="G127" s="136">
        <v>216100</v>
      </c>
      <c r="H127" s="136">
        <v>224700</v>
      </c>
      <c r="I127" s="39">
        <v>219000</v>
      </c>
      <c r="J127" s="39"/>
      <c r="K127" s="167"/>
      <c r="L127" s="161"/>
    </row>
    <row r="128" spans="1:12" s="95" customFormat="1" ht="36">
      <c r="A128" s="56" t="s">
        <v>61</v>
      </c>
      <c r="B128" s="10" t="s">
        <v>60</v>
      </c>
      <c r="C128" s="7"/>
      <c r="D128" s="61">
        <f t="shared" si="31"/>
        <v>2891.4</v>
      </c>
      <c r="E128" s="61">
        <f t="shared" si="31"/>
        <v>0</v>
      </c>
      <c r="F128" s="128">
        <f t="shared" si="19"/>
        <v>2891400</v>
      </c>
      <c r="G128" s="136">
        <f aca="true" t="shared" si="33" ref="G128:J129">G129</f>
        <v>1873616.29</v>
      </c>
      <c r="H128" s="136">
        <f t="shared" si="33"/>
        <v>1219921.12</v>
      </c>
      <c r="I128" s="39">
        <f t="shared" si="33"/>
        <v>2891400</v>
      </c>
      <c r="J128" s="39">
        <f t="shared" si="33"/>
        <v>0</v>
      </c>
      <c r="K128" s="93"/>
      <c r="L128" s="94"/>
    </row>
    <row r="129" spans="1:12" s="95" customFormat="1" ht="39" customHeight="1">
      <c r="A129" s="56" t="s">
        <v>86</v>
      </c>
      <c r="B129" s="10" t="s">
        <v>60</v>
      </c>
      <c r="C129" s="7">
        <v>200</v>
      </c>
      <c r="D129" s="61">
        <f t="shared" si="31"/>
        <v>2891.4</v>
      </c>
      <c r="E129" s="61">
        <f t="shared" si="31"/>
        <v>0</v>
      </c>
      <c r="F129" s="128">
        <f t="shared" si="19"/>
        <v>2891400</v>
      </c>
      <c r="G129" s="136">
        <f t="shared" si="33"/>
        <v>1873616.29</v>
      </c>
      <c r="H129" s="136">
        <f t="shared" si="33"/>
        <v>1219921.12</v>
      </c>
      <c r="I129" s="39">
        <f t="shared" si="33"/>
        <v>2891400</v>
      </c>
      <c r="J129" s="39">
        <f t="shared" si="33"/>
        <v>0</v>
      </c>
      <c r="K129" s="93"/>
      <c r="L129" s="94"/>
    </row>
    <row r="130" spans="1:12" s="95" customFormat="1" ht="39" customHeight="1">
      <c r="A130" s="30" t="s">
        <v>80</v>
      </c>
      <c r="B130" s="10" t="s">
        <v>60</v>
      </c>
      <c r="C130" s="7">
        <v>240</v>
      </c>
      <c r="D130" s="61">
        <f t="shared" si="31"/>
        <v>2891.4</v>
      </c>
      <c r="E130" s="61">
        <f t="shared" si="31"/>
        <v>0</v>
      </c>
      <c r="F130" s="128">
        <f t="shared" si="19"/>
        <v>2891400</v>
      </c>
      <c r="G130" s="136">
        <v>1873616.29</v>
      </c>
      <c r="H130" s="136">
        <v>1219921.12</v>
      </c>
      <c r="I130" s="39">
        <v>2891400</v>
      </c>
      <c r="J130" s="39"/>
      <c r="K130" s="93"/>
      <c r="L130" s="94"/>
    </row>
    <row r="131" spans="1:12" s="95" customFormat="1" ht="18">
      <c r="A131" s="74" t="s">
        <v>83</v>
      </c>
      <c r="B131" s="10" t="s">
        <v>84</v>
      </c>
      <c r="C131" s="7"/>
      <c r="D131" s="61">
        <f t="shared" si="31"/>
        <v>160</v>
      </c>
      <c r="E131" s="61">
        <f t="shared" si="31"/>
        <v>0</v>
      </c>
      <c r="F131" s="128">
        <f t="shared" si="19"/>
        <v>160000</v>
      </c>
      <c r="G131" s="136">
        <f>G133</f>
        <v>1000</v>
      </c>
      <c r="H131" s="136">
        <f>H133</f>
        <v>1000</v>
      </c>
      <c r="I131" s="39">
        <f>I133</f>
        <v>160000</v>
      </c>
      <c r="J131" s="39">
        <f>J133</f>
        <v>0</v>
      </c>
      <c r="K131" s="93"/>
      <c r="L131" s="94"/>
    </row>
    <row r="132" spans="1:12" s="103" customFormat="1" ht="39.75" customHeight="1">
      <c r="A132" s="56" t="s">
        <v>86</v>
      </c>
      <c r="B132" s="10" t="s">
        <v>84</v>
      </c>
      <c r="C132" s="7">
        <v>200</v>
      </c>
      <c r="D132" s="61">
        <f t="shared" si="31"/>
        <v>160</v>
      </c>
      <c r="E132" s="61">
        <f t="shared" si="31"/>
        <v>0</v>
      </c>
      <c r="F132" s="128">
        <f t="shared" si="19"/>
        <v>160000</v>
      </c>
      <c r="G132" s="136">
        <f>G133</f>
        <v>1000</v>
      </c>
      <c r="H132" s="136">
        <f>H133</f>
        <v>1000</v>
      </c>
      <c r="I132" s="39">
        <f>I133</f>
        <v>160000</v>
      </c>
      <c r="J132" s="39">
        <f>J133</f>
        <v>0</v>
      </c>
      <c r="K132" s="101"/>
      <c r="L132" s="102"/>
    </row>
    <row r="133" spans="1:12" s="95" customFormat="1" ht="42" customHeight="1">
      <c r="A133" s="30" t="s">
        <v>80</v>
      </c>
      <c r="B133" s="10" t="s">
        <v>84</v>
      </c>
      <c r="C133" s="7">
        <v>240</v>
      </c>
      <c r="D133" s="61">
        <f t="shared" si="31"/>
        <v>160</v>
      </c>
      <c r="E133" s="61">
        <f t="shared" si="31"/>
        <v>0</v>
      </c>
      <c r="F133" s="128">
        <f t="shared" si="19"/>
        <v>160000</v>
      </c>
      <c r="G133" s="136">
        <v>1000</v>
      </c>
      <c r="H133" s="136">
        <v>1000</v>
      </c>
      <c r="I133" s="39">
        <v>160000</v>
      </c>
      <c r="J133" s="39"/>
      <c r="K133" s="93"/>
      <c r="L133" s="94"/>
    </row>
    <row r="134" spans="1:12" s="147" customFormat="1" ht="42" customHeight="1" hidden="1">
      <c r="A134" s="30" t="s">
        <v>169</v>
      </c>
      <c r="B134" s="10" t="s">
        <v>170</v>
      </c>
      <c r="C134" s="7"/>
      <c r="D134" s="61">
        <f aca="true" t="shared" si="34" ref="D134:E136">+ROUND(I134/1000,1)</f>
        <v>0</v>
      </c>
      <c r="E134" s="61">
        <f t="shared" si="34"/>
        <v>0</v>
      </c>
      <c r="F134" s="128">
        <f>I134+J134</f>
        <v>0</v>
      </c>
      <c r="G134" s="136">
        <v>0</v>
      </c>
      <c r="H134" s="136">
        <v>0</v>
      </c>
      <c r="I134" s="39">
        <f>I135</f>
        <v>0</v>
      </c>
      <c r="J134" s="39">
        <f>J135</f>
        <v>0</v>
      </c>
      <c r="K134" s="145"/>
      <c r="L134" s="146"/>
    </row>
    <row r="135" spans="1:12" s="147" customFormat="1" ht="28.5" customHeight="1" hidden="1">
      <c r="A135" s="30" t="s">
        <v>77</v>
      </c>
      <c r="B135" s="10" t="s">
        <v>170</v>
      </c>
      <c r="C135" s="7">
        <v>800</v>
      </c>
      <c r="D135" s="61">
        <f t="shared" si="34"/>
        <v>0</v>
      </c>
      <c r="E135" s="61">
        <f t="shared" si="34"/>
        <v>0</v>
      </c>
      <c r="F135" s="128">
        <f>I135+J135</f>
        <v>0</v>
      </c>
      <c r="G135" s="136">
        <v>0</v>
      </c>
      <c r="H135" s="136">
        <v>0</v>
      </c>
      <c r="I135" s="39">
        <f>I136</f>
        <v>0</v>
      </c>
      <c r="J135" s="39">
        <f>J136</f>
        <v>0</v>
      </c>
      <c r="K135" s="145"/>
      <c r="L135" s="146"/>
    </row>
    <row r="136" spans="1:12" s="147" customFormat="1" ht="73.5" customHeight="1" hidden="1">
      <c r="A136" s="30" t="s">
        <v>171</v>
      </c>
      <c r="B136" s="10" t="s">
        <v>170</v>
      </c>
      <c r="C136" s="7">
        <v>810</v>
      </c>
      <c r="D136" s="61">
        <f t="shared" si="34"/>
        <v>0</v>
      </c>
      <c r="E136" s="61">
        <f t="shared" si="34"/>
        <v>0</v>
      </c>
      <c r="F136" s="128">
        <f>I136+J136</f>
        <v>0</v>
      </c>
      <c r="G136" s="136">
        <v>0</v>
      </c>
      <c r="H136" s="136">
        <v>0</v>
      </c>
      <c r="I136" s="39"/>
      <c r="J136" s="39"/>
      <c r="K136" s="145"/>
      <c r="L136" s="146"/>
    </row>
    <row r="137" spans="1:12" s="95" customFormat="1" ht="38.25" customHeight="1">
      <c r="A137" s="58" t="s">
        <v>28</v>
      </c>
      <c r="B137" s="10" t="s">
        <v>40</v>
      </c>
      <c r="C137" s="7"/>
      <c r="D137" s="61">
        <f t="shared" si="31"/>
        <v>1314.3</v>
      </c>
      <c r="E137" s="61">
        <f t="shared" si="31"/>
        <v>0</v>
      </c>
      <c r="F137" s="128">
        <f t="shared" si="19"/>
        <v>1314347.6</v>
      </c>
      <c r="G137" s="136">
        <f>G138+G144+G141</f>
        <v>1314347.6</v>
      </c>
      <c r="H137" s="136">
        <f>H138+H144+H141</f>
        <v>1314347.6</v>
      </c>
      <c r="I137" s="39">
        <f>I138+I144+I141+I147</f>
        <v>1314347.6</v>
      </c>
      <c r="J137" s="39">
        <f>J138+J144+J141+J147</f>
        <v>0</v>
      </c>
      <c r="K137" s="93"/>
      <c r="L137" s="98"/>
    </row>
    <row r="138" spans="1:12" s="95" customFormat="1" ht="24" customHeight="1" hidden="1">
      <c r="A138" s="30" t="s">
        <v>62</v>
      </c>
      <c r="B138" s="10" t="s">
        <v>63</v>
      </c>
      <c r="C138" s="7"/>
      <c r="D138" s="61">
        <f t="shared" si="31"/>
        <v>0</v>
      </c>
      <c r="E138" s="61">
        <f t="shared" si="31"/>
        <v>0</v>
      </c>
      <c r="F138" s="128">
        <f t="shared" si="19"/>
        <v>0</v>
      </c>
      <c r="G138" s="136">
        <f aca="true" t="shared" si="35" ref="G138:J139">G139</f>
        <v>0</v>
      </c>
      <c r="H138" s="136">
        <f t="shared" si="35"/>
        <v>0</v>
      </c>
      <c r="I138" s="39">
        <f t="shared" si="35"/>
        <v>0</v>
      </c>
      <c r="J138" s="39">
        <f t="shared" si="35"/>
        <v>0</v>
      </c>
      <c r="K138" s="93"/>
      <c r="L138" s="94"/>
    </row>
    <row r="139" spans="1:12" s="95" customFormat="1" ht="37.5" customHeight="1" hidden="1">
      <c r="A139" s="56" t="s">
        <v>86</v>
      </c>
      <c r="B139" s="10" t="s">
        <v>63</v>
      </c>
      <c r="C139" s="7">
        <v>200</v>
      </c>
      <c r="D139" s="61">
        <f t="shared" si="31"/>
        <v>0</v>
      </c>
      <c r="E139" s="61">
        <f t="shared" si="31"/>
        <v>0</v>
      </c>
      <c r="F139" s="128">
        <f t="shared" si="19"/>
        <v>0</v>
      </c>
      <c r="G139" s="136">
        <f t="shared" si="35"/>
        <v>0</v>
      </c>
      <c r="H139" s="136">
        <f t="shared" si="35"/>
        <v>0</v>
      </c>
      <c r="I139" s="39">
        <f t="shared" si="35"/>
        <v>0</v>
      </c>
      <c r="J139" s="39">
        <f t="shared" si="35"/>
        <v>0</v>
      </c>
      <c r="K139" s="93"/>
      <c r="L139" s="94"/>
    </row>
    <row r="140" spans="1:12" s="95" customFormat="1" ht="45" customHeight="1" hidden="1">
      <c r="A140" s="30" t="s">
        <v>80</v>
      </c>
      <c r="B140" s="10" t="s">
        <v>63</v>
      </c>
      <c r="C140" s="7">
        <v>240</v>
      </c>
      <c r="D140" s="61">
        <f t="shared" si="31"/>
        <v>0</v>
      </c>
      <c r="E140" s="61">
        <f t="shared" si="31"/>
        <v>0</v>
      </c>
      <c r="F140" s="128">
        <f t="shared" si="19"/>
        <v>0</v>
      </c>
      <c r="G140" s="136">
        <v>0</v>
      </c>
      <c r="H140" s="136">
        <v>0</v>
      </c>
      <c r="I140" s="39">
        <v>0</v>
      </c>
      <c r="J140" s="39"/>
      <c r="K140" s="93"/>
      <c r="L140" s="94"/>
    </row>
    <row r="141" spans="1:10" s="95" customFormat="1" ht="45" customHeight="1" hidden="1">
      <c r="A141" s="30" t="s">
        <v>122</v>
      </c>
      <c r="B141" s="10" t="s">
        <v>173</v>
      </c>
      <c r="C141" s="7"/>
      <c r="D141" s="61">
        <f t="shared" si="31"/>
        <v>0</v>
      </c>
      <c r="E141" s="61">
        <f t="shared" si="31"/>
        <v>0</v>
      </c>
      <c r="F141" s="128">
        <f t="shared" si="19"/>
        <v>0</v>
      </c>
      <c r="G141" s="136">
        <f aca="true" t="shared" si="36" ref="G141:J142">G142</f>
        <v>0</v>
      </c>
      <c r="H141" s="136">
        <f t="shared" si="36"/>
        <v>0</v>
      </c>
      <c r="I141" s="65">
        <f t="shared" si="36"/>
        <v>0</v>
      </c>
      <c r="J141" s="65">
        <f t="shared" si="36"/>
        <v>0</v>
      </c>
    </row>
    <row r="142" spans="1:10" s="95" customFormat="1" ht="38.25" customHeight="1" hidden="1">
      <c r="A142" s="56" t="s">
        <v>77</v>
      </c>
      <c r="B142" s="10" t="s">
        <v>173</v>
      </c>
      <c r="C142" s="7">
        <v>200</v>
      </c>
      <c r="D142" s="61">
        <f t="shared" si="31"/>
        <v>0</v>
      </c>
      <c r="E142" s="61">
        <f t="shared" si="31"/>
        <v>0</v>
      </c>
      <c r="F142" s="128">
        <f t="shared" si="19"/>
        <v>0</v>
      </c>
      <c r="G142" s="136">
        <f t="shared" si="36"/>
        <v>0</v>
      </c>
      <c r="H142" s="136">
        <f t="shared" si="36"/>
        <v>0</v>
      </c>
      <c r="I142" s="65">
        <f t="shared" si="36"/>
        <v>0</v>
      </c>
      <c r="J142" s="65">
        <f t="shared" si="36"/>
        <v>0</v>
      </c>
    </row>
    <row r="143" spans="1:10" s="95" customFormat="1" ht="39.75" customHeight="1" hidden="1">
      <c r="A143" s="56" t="s">
        <v>72</v>
      </c>
      <c r="B143" s="10" t="s">
        <v>173</v>
      </c>
      <c r="C143" s="7">
        <v>240</v>
      </c>
      <c r="D143" s="61">
        <f t="shared" si="31"/>
        <v>0</v>
      </c>
      <c r="E143" s="61">
        <f t="shared" si="31"/>
        <v>0</v>
      </c>
      <c r="F143" s="128">
        <f t="shared" si="19"/>
        <v>0</v>
      </c>
      <c r="G143" s="136">
        <v>0</v>
      </c>
      <c r="H143" s="136">
        <v>0</v>
      </c>
      <c r="I143" s="65"/>
      <c r="J143" s="65"/>
    </row>
    <row r="144" spans="1:12" s="95" customFormat="1" ht="95.25" customHeight="1">
      <c r="A144" s="51" t="s">
        <v>97</v>
      </c>
      <c r="B144" s="10" t="s">
        <v>57</v>
      </c>
      <c r="C144" s="7"/>
      <c r="D144" s="61">
        <f t="shared" si="31"/>
        <v>1314.3</v>
      </c>
      <c r="E144" s="61">
        <f t="shared" si="31"/>
        <v>0</v>
      </c>
      <c r="F144" s="128">
        <f t="shared" si="19"/>
        <v>1314347.6</v>
      </c>
      <c r="G144" s="136">
        <f aca="true" t="shared" si="37" ref="G144:J145">G145</f>
        <v>1314347.6</v>
      </c>
      <c r="H144" s="136">
        <f t="shared" si="37"/>
        <v>1314347.6</v>
      </c>
      <c r="I144" s="39">
        <f t="shared" si="37"/>
        <v>1314347.6</v>
      </c>
      <c r="J144" s="39">
        <f t="shared" si="37"/>
        <v>0</v>
      </c>
      <c r="K144" s="93"/>
      <c r="L144" s="94"/>
    </row>
    <row r="145" spans="1:12" s="95" customFormat="1" ht="37.5" customHeight="1">
      <c r="A145" s="56" t="s">
        <v>86</v>
      </c>
      <c r="B145" s="10" t="s">
        <v>57</v>
      </c>
      <c r="C145" s="7">
        <v>200</v>
      </c>
      <c r="D145" s="61">
        <f t="shared" si="31"/>
        <v>1314.3</v>
      </c>
      <c r="E145" s="61">
        <f t="shared" si="31"/>
        <v>0</v>
      </c>
      <c r="F145" s="128">
        <f t="shared" si="19"/>
        <v>1314347.6</v>
      </c>
      <c r="G145" s="136">
        <f t="shared" si="37"/>
        <v>1314347.6</v>
      </c>
      <c r="H145" s="136">
        <f t="shared" si="37"/>
        <v>1314347.6</v>
      </c>
      <c r="I145" s="39">
        <f t="shared" si="37"/>
        <v>1314347.6</v>
      </c>
      <c r="J145" s="39">
        <f t="shared" si="37"/>
        <v>0</v>
      </c>
      <c r="K145" s="93"/>
      <c r="L145" s="94"/>
    </row>
    <row r="146" spans="1:12" s="95" customFormat="1" ht="39" customHeight="1">
      <c r="A146" s="30" t="s">
        <v>80</v>
      </c>
      <c r="B146" s="10" t="s">
        <v>57</v>
      </c>
      <c r="C146" s="7">
        <v>240</v>
      </c>
      <c r="D146" s="61">
        <f t="shared" si="31"/>
        <v>1314.3</v>
      </c>
      <c r="E146" s="61">
        <f t="shared" si="31"/>
        <v>0</v>
      </c>
      <c r="F146" s="128">
        <f t="shared" si="19"/>
        <v>1314347.6</v>
      </c>
      <c r="G146" s="136">
        <v>1314347.6</v>
      </c>
      <c r="H146" s="136">
        <v>1314347.6</v>
      </c>
      <c r="I146" s="39">
        <v>1314347.6</v>
      </c>
      <c r="J146" s="39"/>
      <c r="K146" s="93"/>
      <c r="L146" s="94"/>
    </row>
    <row r="147" spans="1:12" s="2" customFormat="1" ht="39" customHeight="1" hidden="1">
      <c r="A147" s="30" t="s">
        <v>62</v>
      </c>
      <c r="B147" s="10" t="s">
        <v>63</v>
      </c>
      <c r="C147" s="7"/>
      <c r="D147" s="61">
        <f aca="true" t="shared" si="38" ref="D147:E149">+ROUND(I147/1000,1)</f>
        <v>0</v>
      </c>
      <c r="E147" s="61">
        <f t="shared" si="38"/>
        <v>0</v>
      </c>
      <c r="F147" s="128">
        <f>I147+J147</f>
        <v>0</v>
      </c>
      <c r="G147" s="136">
        <v>0</v>
      </c>
      <c r="H147" s="136">
        <v>0</v>
      </c>
      <c r="I147" s="39">
        <f>I148</f>
        <v>0</v>
      </c>
      <c r="J147" s="39">
        <f>J148</f>
        <v>0</v>
      </c>
      <c r="K147" s="20"/>
      <c r="L147" s="26"/>
    </row>
    <row r="148" spans="1:12" s="2" customFormat="1" ht="39" customHeight="1" hidden="1">
      <c r="A148" s="56" t="s">
        <v>86</v>
      </c>
      <c r="B148" s="10" t="s">
        <v>63</v>
      </c>
      <c r="C148" s="7">
        <v>200</v>
      </c>
      <c r="D148" s="61">
        <f t="shared" si="38"/>
        <v>0</v>
      </c>
      <c r="E148" s="61">
        <f t="shared" si="38"/>
        <v>0</v>
      </c>
      <c r="F148" s="128">
        <f>I148+J148</f>
        <v>0</v>
      </c>
      <c r="G148" s="136">
        <v>0</v>
      </c>
      <c r="H148" s="136">
        <v>0</v>
      </c>
      <c r="I148" s="39">
        <f>I149</f>
        <v>0</v>
      </c>
      <c r="J148" s="39">
        <f>J149</f>
        <v>0</v>
      </c>
      <c r="K148" s="20"/>
      <c r="L148" s="26"/>
    </row>
    <row r="149" spans="1:12" s="2" customFormat="1" ht="39" customHeight="1" hidden="1">
      <c r="A149" s="30" t="s">
        <v>80</v>
      </c>
      <c r="B149" s="10" t="s">
        <v>63</v>
      </c>
      <c r="C149" s="7">
        <v>240</v>
      </c>
      <c r="D149" s="61">
        <f t="shared" si="38"/>
        <v>0</v>
      </c>
      <c r="E149" s="61">
        <f t="shared" si="38"/>
        <v>0</v>
      </c>
      <c r="F149" s="128">
        <f>I149+J149</f>
        <v>0</v>
      </c>
      <c r="G149" s="136">
        <v>0</v>
      </c>
      <c r="H149" s="136">
        <v>0</v>
      </c>
      <c r="I149" s="39"/>
      <c r="J149" s="39"/>
      <c r="K149" s="20"/>
      <c r="L149" s="26"/>
    </row>
    <row r="150" spans="1:12" s="95" customFormat="1" ht="36">
      <c r="A150" s="56" t="s">
        <v>29</v>
      </c>
      <c r="B150" s="16" t="s">
        <v>41</v>
      </c>
      <c r="C150" s="7"/>
      <c r="D150" s="61">
        <f t="shared" si="31"/>
        <v>1061</v>
      </c>
      <c r="E150" s="61">
        <f t="shared" si="31"/>
        <v>92.9</v>
      </c>
      <c r="F150" s="128">
        <f t="shared" si="19"/>
        <v>1153819.78</v>
      </c>
      <c r="G150" s="136">
        <f>G151+G157+G160+G163</f>
        <v>996304</v>
      </c>
      <c r="H150" s="136">
        <f>H151+H157+H160+H163</f>
        <v>1036037</v>
      </c>
      <c r="I150" s="39">
        <f>I151+I157+I160+I163+I166+I169</f>
        <v>1060952.78</v>
      </c>
      <c r="J150" s="39">
        <f>J151+J157+J160+J163+J166+J169</f>
        <v>92867</v>
      </c>
      <c r="K150" s="93"/>
      <c r="L150" s="94"/>
    </row>
    <row r="151" spans="1:12" s="95" customFormat="1" ht="24" customHeight="1">
      <c r="A151" s="58" t="s">
        <v>7</v>
      </c>
      <c r="B151" s="18" t="s">
        <v>42</v>
      </c>
      <c r="C151" s="7"/>
      <c r="D151" s="61">
        <f t="shared" si="31"/>
        <v>982.7</v>
      </c>
      <c r="E151" s="61">
        <f t="shared" si="31"/>
        <v>0</v>
      </c>
      <c r="F151" s="128">
        <f t="shared" si="19"/>
        <v>982701.78</v>
      </c>
      <c r="G151" s="136">
        <f>G154+G153</f>
        <v>993304</v>
      </c>
      <c r="H151" s="136">
        <f>H154+H153</f>
        <v>1033037</v>
      </c>
      <c r="I151" s="39">
        <f>I154+I153</f>
        <v>982701.78</v>
      </c>
      <c r="J151" s="39">
        <f>J154+J153</f>
        <v>0</v>
      </c>
      <c r="K151" s="93"/>
      <c r="L151" s="94"/>
    </row>
    <row r="152" spans="1:12" s="95" customFormat="1" ht="39" customHeight="1">
      <c r="A152" s="56" t="s">
        <v>86</v>
      </c>
      <c r="B152" s="18" t="s">
        <v>42</v>
      </c>
      <c r="C152" s="7">
        <v>200</v>
      </c>
      <c r="D152" s="61">
        <f t="shared" si="31"/>
        <v>982.7</v>
      </c>
      <c r="E152" s="61">
        <f t="shared" si="31"/>
        <v>0</v>
      </c>
      <c r="F152" s="128">
        <f t="shared" si="19"/>
        <v>982701.78</v>
      </c>
      <c r="G152" s="136">
        <f>G153</f>
        <v>993304</v>
      </c>
      <c r="H152" s="136">
        <f>H153</f>
        <v>1033037</v>
      </c>
      <c r="I152" s="39">
        <f>I153</f>
        <v>982701.78</v>
      </c>
      <c r="J152" s="39">
        <f>J153</f>
        <v>0</v>
      </c>
      <c r="K152" s="93"/>
      <c r="L152" s="94"/>
    </row>
    <row r="153" spans="1:12" s="95" customFormat="1" ht="36" customHeight="1">
      <c r="A153" s="30" t="s">
        <v>80</v>
      </c>
      <c r="B153" s="18" t="s">
        <v>42</v>
      </c>
      <c r="C153" s="7">
        <v>240</v>
      </c>
      <c r="D153" s="61">
        <f t="shared" si="31"/>
        <v>982.7</v>
      </c>
      <c r="E153" s="61">
        <f t="shared" si="31"/>
        <v>0</v>
      </c>
      <c r="F153" s="128">
        <f t="shared" si="19"/>
        <v>982701.78</v>
      </c>
      <c r="G153" s="136">
        <v>993304</v>
      </c>
      <c r="H153" s="136">
        <v>1033037</v>
      </c>
      <c r="I153" s="39">
        <f>955100+27601.78</f>
        <v>982701.78</v>
      </c>
      <c r="J153" s="39"/>
      <c r="K153" s="93"/>
      <c r="L153" s="94"/>
    </row>
    <row r="154" spans="1:12" s="2" customFormat="1" ht="24" customHeight="1" hidden="1">
      <c r="A154" s="30" t="s">
        <v>77</v>
      </c>
      <c r="B154" s="18" t="s">
        <v>42</v>
      </c>
      <c r="C154" s="7">
        <v>800</v>
      </c>
      <c r="D154" s="61">
        <f t="shared" si="31"/>
        <v>0</v>
      </c>
      <c r="E154" s="61">
        <f t="shared" si="31"/>
        <v>0</v>
      </c>
      <c r="F154" s="128">
        <f t="shared" si="19"/>
        <v>0</v>
      </c>
      <c r="G154" s="136"/>
      <c r="H154" s="136"/>
      <c r="I154" s="39">
        <f>I155+I156</f>
        <v>0</v>
      </c>
      <c r="J154" s="39">
        <f>J155+J156</f>
        <v>0</v>
      </c>
      <c r="K154" s="20"/>
      <c r="L154" s="26"/>
    </row>
    <row r="155" spans="1:12" s="2" customFormat="1" ht="19.5" customHeight="1" hidden="1">
      <c r="A155" s="30" t="s">
        <v>72</v>
      </c>
      <c r="B155" s="18" t="s">
        <v>42</v>
      </c>
      <c r="C155" s="7">
        <v>830</v>
      </c>
      <c r="D155" s="61">
        <f t="shared" si="31"/>
        <v>0</v>
      </c>
      <c r="E155" s="61">
        <f t="shared" si="31"/>
        <v>0</v>
      </c>
      <c r="F155" s="128">
        <f t="shared" si="19"/>
        <v>0</v>
      </c>
      <c r="G155" s="136"/>
      <c r="H155" s="136"/>
      <c r="I155" s="39"/>
      <c r="J155" s="39"/>
      <c r="K155" s="20"/>
      <c r="L155" s="26"/>
    </row>
    <row r="156" spans="1:12" s="2" customFormat="1" ht="19.5" customHeight="1" hidden="1">
      <c r="A156" s="30" t="s">
        <v>90</v>
      </c>
      <c r="B156" s="18" t="s">
        <v>42</v>
      </c>
      <c r="C156" s="7">
        <v>850</v>
      </c>
      <c r="D156" s="61">
        <f t="shared" si="31"/>
        <v>0</v>
      </c>
      <c r="E156" s="61">
        <f t="shared" si="31"/>
        <v>0</v>
      </c>
      <c r="F156" s="128">
        <f t="shared" si="19"/>
        <v>0</v>
      </c>
      <c r="G156" s="136"/>
      <c r="H156" s="136"/>
      <c r="I156" s="39"/>
      <c r="J156" s="39"/>
      <c r="K156" s="20"/>
      <c r="L156" s="26"/>
    </row>
    <row r="157" spans="1:12" s="95" customFormat="1" ht="24" customHeight="1">
      <c r="A157" s="56" t="s">
        <v>8</v>
      </c>
      <c r="B157" s="18" t="s">
        <v>43</v>
      </c>
      <c r="C157" s="7"/>
      <c r="D157" s="61">
        <f t="shared" si="31"/>
        <v>5</v>
      </c>
      <c r="E157" s="61">
        <f t="shared" si="31"/>
        <v>0</v>
      </c>
      <c r="F157" s="128">
        <f t="shared" si="19"/>
        <v>5000</v>
      </c>
      <c r="G157" s="136">
        <f aca="true" t="shared" si="39" ref="G157:J158">G158</f>
        <v>1000</v>
      </c>
      <c r="H157" s="136">
        <f t="shared" si="39"/>
        <v>1000</v>
      </c>
      <c r="I157" s="39">
        <f t="shared" si="39"/>
        <v>5000</v>
      </c>
      <c r="J157" s="39">
        <f t="shared" si="39"/>
        <v>0</v>
      </c>
      <c r="K157" s="93"/>
      <c r="L157" s="94"/>
    </row>
    <row r="158" spans="1:12" s="95" customFormat="1" ht="39" customHeight="1">
      <c r="A158" s="56" t="s">
        <v>86</v>
      </c>
      <c r="B158" s="18" t="s">
        <v>43</v>
      </c>
      <c r="C158" s="7">
        <v>200</v>
      </c>
      <c r="D158" s="61">
        <f t="shared" si="31"/>
        <v>5</v>
      </c>
      <c r="E158" s="61">
        <f t="shared" si="31"/>
        <v>0</v>
      </c>
      <c r="F158" s="128">
        <f t="shared" si="19"/>
        <v>5000</v>
      </c>
      <c r="G158" s="136">
        <f t="shared" si="39"/>
        <v>1000</v>
      </c>
      <c r="H158" s="136">
        <f t="shared" si="39"/>
        <v>1000</v>
      </c>
      <c r="I158" s="39">
        <f t="shared" si="39"/>
        <v>5000</v>
      </c>
      <c r="J158" s="39">
        <f t="shared" si="39"/>
        <v>0</v>
      </c>
      <c r="K158" s="93"/>
      <c r="L158" s="94"/>
    </row>
    <row r="159" spans="1:12" s="95" customFormat="1" ht="35.25" customHeight="1">
      <c r="A159" s="30" t="s">
        <v>80</v>
      </c>
      <c r="B159" s="18" t="s">
        <v>43</v>
      </c>
      <c r="C159" s="7">
        <v>240</v>
      </c>
      <c r="D159" s="61">
        <f t="shared" si="31"/>
        <v>5</v>
      </c>
      <c r="E159" s="61">
        <f t="shared" si="31"/>
        <v>0</v>
      </c>
      <c r="F159" s="128">
        <f t="shared" si="19"/>
        <v>5000</v>
      </c>
      <c r="G159" s="136">
        <v>1000</v>
      </c>
      <c r="H159" s="136">
        <v>1000</v>
      </c>
      <c r="I159" s="39">
        <v>5000</v>
      </c>
      <c r="J159" s="39"/>
      <c r="K159" s="93"/>
      <c r="L159" s="94"/>
    </row>
    <row r="160" spans="1:12" s="95" customFormat="1" ht="23.25" customHeight="1">
      <c r="A160" s="56" t="s">
        <v>9</v>
      </c>
      <c r="B160" s="18" t="s">
        <v>44</v>
      </c>
      <c r="C160" s="7"/>
      <c r="D160" s="61">
        <f t="shared" si="31"/>
        <v>10</v>
      </c>
      <c r="E160" s="61">
        <f t="shared" si="31"/>
        <v>0</v>
      </c>
      <c r="F160" s="128">
        <f t="shared" si="19"/>
        <v>10000</v>
      </c>
      <c r="G160" s="136">
        <f aca="true" t="shared" si="40" ref="G160:J161">G161</f>
        <v>1000</v>
      </c>
      <c r="H160" s="136">
        <f t="shared" si="40"/>
        <v>1000</v>
      </c>
      <c r="I160" s="39">
        <f t="shared" si="40"/>
        <v>10000</v>
      </c>
      <c r="J160" s="39">
        <f t="shared" si="40"/>
        <v>0</v>
      </c>
      <c r="K160" s="93"/>
      <c r="L160" s="94"/>
    </row>
    <row r="161" spans="1:12" s="95" customFormat="1" ht="39" customHeight="1">
      <c r="A161" s="56" t="s">
        <v>86</v>
      </c>
      <c r="B161" s="18" t="s">
        <v>44</v>
      </c>
      <c r="C161" s="7">
        <v>200</v>
      </c>
      <c r="D161" s="61">
        <f t="shared" si="31"/>
        <v>10</v>
      </c>
      <c r="E161" s="61">
        <f t="shared" si="31"/>
        <v>0</v>
      </c>
      <c r="F161" s="128">
        <f t="shared" si="19"/>
        <v>10000</v>
      </c>
      <c r="G161" s="136">
        <f t="shared" si="40"/>
        <v>1000</v>
      </c>
      <c r="H161" s="136">
        <f t="shared" si="40"/>
        <v>1000</v>
      </c>
      <c r="I161" s="39">
        <f t="shared" si="40"/>
        <v>10000</v>
      </c>
      <c r="J161" s="39">
        <f t="shared" si="40"/>
        <v>0</v>
      </c>
      <c r="K161" s="93"/>
      <c r="L161" s="94"/>
    </row>
    <row r="162" spans="1:12" s="95" customFormat="1" ht="39.75" customHeight="1">
      <c r="A162" s="30" t="s">
        <v>80</v>
      </c>
      <c r="B162" s="18" t="s">
        <v>44</v>
      </c>
      <c r="C162" s="7">
        <v>240</v>
      </c>
      <c r="D162" s="61">
        <f t="shared" si="31"/>
        <v>10</v>
      </c>
      <c r="E162" s="61">
        <f t="shared" si="31"/>
        <v>0</v>
      </c>
      <c r="F162" s="128">
        <f t="shared" si="19"/>
        <v>10000</v>
      </c>
      <c r="G162" s="136">
        <v>1000</v>
      </c>
      <c r="H162" s="136">
        <v>1000</v>
      </c>
      <c r="I162" s="39">
        <v>10000</v>
      </c>
      <c r="J162" s="39"/>
      <c r="K162" s="93"/>
      <c r="L162" s="94"/>
    </row>
    <row r="163" spans="1:12" s="95" customFormat="1" ht="21" customHeight="1">
      <c r="A163" s="56" t="s">
        <v>59</v>
      </c>
      <c r="B163" s="18" t="s">
        <v>45</v>
      </c>
      <c r="C163" s="7"/>
      <c r="D163" s="61">
        <f t="shared" si="31"/>
        <v>63.3</v>
      </c>
      <c r="E163" s="61">
        <f t="shared" si="31"/>
        <v>92.9</v>
      </c>
      <c r="F163" s="128">
        <f t="shared" si="19"/>
        <v>156118</v>
      </c>
      <c r="G163" s="136">
        <f aca="true" t="shared" si="41" ref="G163:J164">G164</f>
        <v>1000</v>
      </c>
      <c r="H163" s="136">
        <f t="shared" si="41"/>
        <v>1000</v>
      </c>
      <c r="I163" s="39">
        <f t="shared" si="41"/>
        <v>63251</v>
      </c>
      <c r="J163" s="39">
        <f t="shared" si="41"/>
        <v>92867</v>
      </c>
      <c r="K163" s="93"/>
      <c r="L163" s="94"/>
    </row>
    <row r="164" spans="1:12" s="95" customFormat="1" ht="43.5" customHeight="1">
      <c r="A164" s="56" t="s">
        <v>86</v>
      </c>
      <c r="B164" s="18" t="s">
        <v>45</v>
      </c>
      <c r="C164" s="7">
        <v>200</v>
      </c>
      <c r="D164" s="61">
        <f t="shared" si="31"/>
        <v>63.3</v>
      </c>
      <c r="E164" s="61">
        <f t="shared" si="31"/>
        <v>92.9</v>
      </c>
      <c r="F164" s="128">
        <f t="shared" si="19"/>
        <v>156118</v>
      </c>
      <c r="G164" s="136">
        <f t="shared" si="41"/>
        <v>1000</v>
      </c>
      <c r="H164" s="136">
        <f t="shared" si="41"/>
        <v>1000</v>
      </c>
      <c r="I164" s="39">
        <f t="shared" si="41"/>
        <v>63251</v>
      </c>
      <c r="J164" s="39">
        <f t="shared" si="41"/>
        <v>92867</v>
      </c>
      <c r="K164" s="93"/>
      <c r="L164" s="94"/>
    </row>
    <row r="165" spans="1:13" s="95" customFormat="1" ht="36" customHeight="1">
      <c r="A165" s="30" t="s">
        <v>80</v>
      </c>
      <c r="B165" s="18" t="s">
        <v>45</v>
      </c>
      <c r="C165" s="7">
        <v>240</v>
      </c>
      <c r="D165" s="61">
        <f t="shared" si="31"/>
        <v>63.3</v>
      </c>
      <c r="E165" s="61">
        <f t="shared" si="31"/>
        <v>92.9</v>
      </c>
      <c r="F165" s="128">
        <f t="shared" si="19"/>
        <v>156118</v>
      </c>
      <c r="G165" s="136">
        <v>1000</v>
      </c>
      <c r="H165" s="136">
        <v>1000</v>
      </c>
      <c r="I165" s="39">
        <v>63251</v>
      </c>
      <c r="J165" s="39">
        <v>92867</v>
      </c>
      <c r="K165" s="93"/>
      <c r="L165" s="96"/>
      <c r="M165" s="97"/>
    </row>
    <row r="166" spans="1:13" s="95" customFormat="1" ht="36" customHeight="1" hidden="1">
      <c r="A166" s="30" t="s">
        <v>122</v>
      </c>
      <c r="B166" s="18" t="s">
        <v>172</v>
      </c>
      <c r="C166" s="7"/>
      <c r="D166" s="61">
        <f aca="true" t="shared" si="42" ref="D166:E168">+ROUND(I166/1000,1)</f>
        <v>0</v>
      </c>
      <c r="E166" s="61">
        <f t="shared" si="42"/>
        <v>0</v>
      </c>
      <c r="F166" s="128">
        <f aca="true" t="shared" si="43" ref="F166:F171">I166+J166</f>
        <v>0</v>
      </c>
      <c r="G166" s="136">
        <v>0</v>
      </c>
      <c r="H166" s="136">
        <v>0</v>
      </c>
      <c r="I166" s="39">
        <f>I167</f>
        <v>0</v>
      </c>
      <c r="J166" s="39">
        <f>J167</f>
        <v>0</v>
      </c>
      <c r="K166" s="93"/>
      <c r="L166" s="96"/>
      <c r="M166" s="97"/>
    </row>
    <row r="167" spans="1:13" s="95" customFormat="1" ht="36" customHeight="1" hidden="1">
      <c r="A167" s="56" t="s">
        <v>77</v>
      </c>
      <c r="B167" s="18" t="s">
        <v>172</v>
      </c>
      <c r="C167" s="7">
        <v>800</v>
      </c>
      <c r="D167" s="61">
        <f t="shared" si="42"/>
        <v>0</v>
      </c>
      <c r="E167" s="61">
        <f t="shared" si="42"/>
        <v>0</v>
      </c>
      <c r="F167" s="128">
        <f t="shared" si="43"/>
        <v>0</v>
      </c>
      <c r="G167" s="136">
        <v>0</v>
      </c>
      <c r="H167" s="136">
        <v>0</v>
      </c>
      <c r="I167" s="39">
        <f>I168</f>
        <v>0</v>
      </c>
      <c r="J167" s="39">
        <f>J168</f>
        <v>0</v>
      </c>
      <c r="K167" s="93"/>
      <c r="L167" s="96"/>
      <c r="M167" s="97"/>
    </row>
    <row r="168" spans="1:13" s="95" customFormat="1" ht="36" customHeight="1" hidden="1">
      <c r="A168" s="56" t="s">
        <v>72</v>
      </c>
      <c r="B168" s="18" t="s">
        <v>172</v>
      </c>
      <c r="C168" s="7">
        <v>830</v>
      </c>
      <c r="D168" s="61">
        <f t="shared" si="42"/>
        <v>0</v>
      </c>
      <c r="E168" s="61">
        <f t="shared" si="42"/>
        <v>0</v>
      </c>
      <c r="F168" s="128">
        <f t="shared" si="43"/>
        <v>0</v>
      </c>
      <c r="G168" s="136">
        <v>0</v>
      </c>
      <c r="H168" s="136">
        <v>0</v>
      </c>
      <c r="I168" s="39"/>
      <c r="J168" s="39"/>
      <c r="K168" s="93"/>
      <c r="L168" s="96"/>
      <c r="M168" s="97"/>
    </row>
    <row r="169" spans="1:13" s="95" customFormat="1" ht="36" customHeight="1" hidden="1">
      <c r="A169" s="30" t="s">
        <v>146</v>
      </c>
      <c r="B169" s="16" t="s">
        <v>147</v>
      </c>
      <c r="C169" s="7"/>
      <c r="D169" s="61">
        <f aca="true" t="shared" si="44" ref="D169:E171">+ROUND(I169/1000,1)</f>
        <v>0</v>
      </c>
      <c r="E169" s="61">
        <f t="shared" si="44"/>
        <v>0</v>
      </c>
      <c r="F169" s="128">
        <f t="shared" si="43"/>
        <v>0</v>
      </c>
      <c r="G169" s="136">
        <v>0</v>
      </c>
      <c r="H169" s="136">
        <v>0</v>
      </c>
      <c r="I169" s="39">
        <f>I170</f>
        <v>0</v>
      </c>
      <c r="J169" s="39">
        <f>J170</f>
        <v>0</v>
      </c>
      <c r="K169" s="93"/>
      <c r="L169" s="96"/>
      <c r="M169" s="97"/>
    </row>
    <row r="170" spans="1:13" s="95" customFormat="1" ht="36" customHeight="1" hidden="1">
      <c r="A170" s="30" t="s">
        <v>86</v>
      </c>
      <c r="B170" s="16" t="s">
        <v>147</v>
      </c>
      <c r="C170" s="7">
        <v>200</v>
      </c>
      <c r="D170" s="61">
        <f t="shared" si="44"/>
        <v>0</v>
      </c>
      <c r="E170" s="61">
        <f t="shared" si="44"/>
        <v>0</v>
      </c>
      <c r="F170" s="128">
        <f t="shared" si="43"/>
        <v>0</v>
      </c>
      <c r="G170" s="136">
        <v>0</v>
      </c>
      <c r="H170" s="136">
        <v>0</v>
      </c>
      <c r="I170" s="39">
        <f>I171</f>
        <v>0</v>
      </c>
      <c r="J170" s="39">
        <f>J171</f>
        <v>0</v>
      </c>
      <c r="K170" s="93"/>
      <c r="L170" s="96"/>
      <c r="M170" s="97"/>
    </row>
    <row r="171" spans="1:13" s="95" customFormat="1" ht="36" customHeight="1" hidden="1">
      <c r="A171" s="30" t="s">
        <v>80</v>
      </c>
      <c r="B171" s="16" t="s">
        <v>147</v>
      </c>
      <c r="C171" s="7">
        <v>240</v>
      </c>
      <c r="D171" s="61">
        <f t="shared" si="44"/>
        <v>0</v>
      </c>
      <c r="E171" s="61">
        <f t="shared" si="44"/>
        <v>0</v>
      </c>
      <c r="F171" s="128">
        <f t="shared" si="43"/>
        <v>0</v>
      </c>
      <c r="G171" s="136">
        <v>0</v>
      </c>
      <c r="H171" s="136">
        <v>0</v>
      </c>
      <c r="I171" s="39">
        <f>95900-95900</f>
        <v>0</v>
      </c>
      <c r="J171" s="39"/>
      <c r="K171" s="93"/>
      <c r="L171" s="96"/>
      <c r="M171" s="97"/>
    </row>
    <row r="172" spans="1:12" s="95" customFormat="1" ht="39" customHeight="1">
      <c r="A172" s="56" t="s">
        <v>68</v>
      </c>
      <c r="B172" s="18" t="s">
        <v>81</v>
      </c>
      <c r="C172" s="7"/>
      <c r="D172" s="61">
        <f aca="true" t="shared" si="45" ref="D172:E196">+ROUND(I172/1000,1)</f>
        <v>6219.6</v>
      </c>
      <c r="E172" s="61">
        <f t="shared" si="45"/>
        <v>0</v>
      </c>
      <c r="F172" s="128">
        <f t="shared" si="19"/>
        <v>6219646</v>
      </c>
      <c r="G172" s="136">
        <f>G173+G180</f>
        <v>5261761</v>
      </c>
      <c r="H172" s="136">
        <f>H173+H180</f>
        <v>5472151</v>
      </c>
      <c r="I172" s="39">
        <f>I173+I180</f>
        <v>6219646</v>
      </c>
      <c r="J172" s="39">
        <f>J173+J180</f>
        <v>0</v>
      </c>
      <c r="K172" s="93"/>
      <c r="L172" s="94"/>
    </row>
    <row r="173" spans="1:12" s="97" customFormat="1" ht="41.25" customHeight="1">
      <c r="A173" s="56" t="s">
        <v>69</v>
      </c>
      <c r="B173" s="18" t="s">
        <v>73</v>
      </c>
      <c r="C173" s="7"/>
      <c r="D173" s="61">
        <f t="shared" si="45"/>
        <v>4507.2</v>
      </c>
      <c r="E173" s="61">
        <f t="shared" si="45"/>
        <v>0</v>
      </c>
      <c r="F173" s="128">
        <f t="shared" si="19"/>
        <v>4507246</v>
      </c>
      <c r="G173" s="136">
        <f>G174+G176+G178</f>
        <v>3549361</v>
      </c>
      <c r="H173" s="136">
        <f>H174+H176+H178</f>
        <v>3759751</v>
      </c>
      <c r="I173" s="39">
        <f>I174+I176+I178</f>
        <v>4507246</v>
      </c>
      <c r="J173" s="39">
        <f>J174+J176+J178</f>
        <v>0</v>
      </c>
      <c r="K173" s="104"/>
      <c r="L173" s="96"/>
    </row>
    <row r="174" spans="1:12" s="97" customFormat="1" ht="75.75" customHeight="1">
      <c r="A174" s="30" t="s">
        <v>74</v>
      </c>
      <c r="B174" s="18" t="s">
        <v>73</v>
      </c>
      <c r="C174" s="7">
        <v>100</v>
      </c>
      <c r="D174" s="61">
        <f t="shared" si="45"/>
        <v>3872.2</v>
      </c>
      <c r="E174" s="61">
        <f t="shared" si="45"/>
        <v>0</v>
      </c>
      <c r="F174" s="128">
        <f t="shared" si="19"/>
        <v>3872246</v>
      </c>
      <c r="G174" s="136">
        <f>G175</f>
        <v>3065801</v>
      </c>
      <c r="H174" s="136">
        <f>H175</f>
        <v>3256889</v>
      </c>
      <c r="I174" s="39">
        <f>I175</f>
        <v>3872246</v>
      </c>
      <c r="J174" s="39">
        <f>J175</f>
        <v>0</v>
      </c>
      <c r="K174" s="104"/>
      <c r="L174" s="96"/>
    </row>
    <row r="175" spans="1:13" s="95" customFormat="1" ht="24.75" customHeight="1">
      <c r="A175" s="56" t="s">
        <v>91</v>
      </c>
      <c r="B175" s="18" t="s">
        <v>73</v>
      </c>
      <c r="C175" s="7">
        <v>110</v>
      </c>
      <c r="D175" s="61">
        <f t="shared" si="45"/>
        <v>3872.2</v>
      </c>
      <c r="E175" s="61">
        <f t="shared" si="45"/>
        <v>0</v>
      </c>
      <c r="F175" s="128">
        <f t="shared" si="19"/>
        <v>3872246</v>
      </c>
      <c r="G175" s="136">
        <v>3065801</v>
      </c>
      <c r="H175" s="136">
        <v>3256889</v>
      </c>
      <c r="I175" s="39">
        <f>2939246+933000</f>
        <v>3872246</v>
      </c>
      <c r="J175" s="39"/>
      <c r="K175" s="93"/>
      <c r="L175" s="96"/>
      <c r="M175" s="97"/>
    </row>
    <row r="176" spans="1:13" s="95" customFormat="1" ht="37.5" customHeight="1">
      <c r="A176" s="56" t="s">
        <v>86</v>
      </c>
      <c r="B176" s="18" t="s">
        <v>73</v>
      </c>
      <c r="C176" s="7">
        <v>200</v>
      </c>
      <c r="D176" s="61">
        <f t="shared" si="45"/>
        <v>635</v>
      </c>
      <c r="E176" s="61">
        <f t="shared" si="45"/>
        <v>0</v>
      </c>
      <c r="F176" s="128">
        <f t="shared" si="19"/>
        <v>635000</v>
      </c>
      <c r="G176" s="136">
        <f>G177</f>
        <v>483560</v>
      </c>
      <c r="H176" s="136">
        <f>H177</f>
        <v>502862</v>
      </c>
      <c r="I176" s="39">
        <f>I177</f>
        <v>635000</v>
      </c>
      <c r="J176" s="39">
        <f>J177</f>
        <v>0</v>
      </c>
      <c r="K176" s="93"/>
      <c r="L176" s="96"/>
      <c r="M176" s="97"/>
    </row>
    <row r="177" spans="1:13" s="95" customFormat="1" ht="42" customHeight="1">
      <c r="A177" s="30" t="s">
        <v>79</v>
      </c>
      <c r="B177" s="18" t="s">
        <v>73</v>
      </c>
      <c r="C177" s="7">
        <v>240</v>
      </c>
      <c r="D177" s="61">
        <f t="shared" si="45"/>
        <v>635</v>
      </c>
      <c r="E177" s="61">
        <f t="shared" si="45"/>
        <v>0</v>
      </c>
      <c r="F177" s="128">
        <f t="shared" si="19"/>
        <v>635000</v>
      </c>
      <c r="G177" s="136">
        <v>483560</v>
      </c>
      <c r="H177" s="136">
        <v>502862</v>
      </c>
      <c r="I177" s="39">
        <f>622000+13000</f>
        <v>635000</v>
      </c>
      <c r="J177" s="39"/>
      <c r="K177" s="93"/>
      <c r="L177" s="96"/>
      <c r="M177" s="97"/>
    </row>
    <row r="178" spans="1:13" s="95" customFormat="1" ht="18">
      <c r="A178" s="30" t="s">
        <v>77</v>
      </c>
      <c r="B178" s="18" t="s">
        <v>73</v>
      </c>
      <c r="C178" s="7">
        <v>800</v>
      </c>
      <c r="D178" s="61">
        <f t="shared" si="45"/>
        <v>0</v>
      </c>
      <c r="E178" s="61">
        <f t="shared" si="45"/>
        <v>0</v>
      </c>
      <c r="F178" s="128">
        <f t="shared" si="19"/>
        <v>0</v>
      </c>
      <c r="G178" s="136">
        <v>0</v>
      </c>
      <c r="H178" s="136">
        <v>0</v>
      </c>
      <c r="I178" s="39">
        <f>I179</f>
        <v>0</v>
      </c>
      <c r="J178" s="39">
        <f>J179</f>
        <v>0</v>
      </c>
      <c r="K178" s="93"/>
      <c r="L178" s="96"/>
      <c r="M178" s="97"/>
    </row>
    <row r="179" spans="1:13" s="95" customFormat="1" ht="18">
      <c r="A179" s="30" t="s">
        <v>78</v>
      </c>
      <c r="B179" s="18" t="s">
        <v>73</v>
      </c>
      <c r="C179" s="7">
        <v>850</v>
      </c>
      <c r="D179" s="61">
        <f t="shared" si="45"/>
        <v>0</v>
      </c>
      <c r="E179" s="61">
        <f t="shared" si="45"/>
        <v>0</v>
      </c>
      <c r="F179" s="128">
        <f t="shared" si="19"/>
        <v>0</v>
      </c>
      <c r="G179" s="136">
        <v>0</v>
      </c>
      <c r="H179" s="136">
        <v>0</v>
      </c>
      <c r="I179" s="39"/>
      <c r="J179" s="39"/>
      <c r="K179" s="93"/>
      <c r="L179" s="96"/>
      <c r="M179" s="97"/>
    </row>
    <row r="180" spans="1:13" s="95" customFormat="1" ht="81" customHeight="1">
      <c r="A180" s="51" t="s">
        <v>96</v>
      </c>
      <c r="B180" s="18" t="s">
        <v>66</v>
      </c>
      <c r="C180" s="7"/>
      <c r="D180" s="61">
        <f t="shared" si="45"/>
        <v>1712.4</v>
      </c>
      <c r="E180" s="61">
        <f t="shared" si="45"/>
        <v>0</v>
      </c>
      <c r="F180" s="128">
        <f t="shared" si="19"/>
        <v>1712400</v>
      </c>
      <c r="G180" s="136">
        <f aca="true" t="shared" si="46" ref="G180:J181">G181</f>
        <v>1712400</v>
      </c>
      <c r="H180" s="136">
        <f t="shared" si="46"/>
        <v>1712400</v>
      </c>
      <c r="I180" s="39">
        <f t="shared" si="46"/>
        <v>1712400</v>
      </c>
      <c r="J180" s="39">
        <f t="shared" si="46"/>
        <v>0</v>
      </c>
      <c r="K180" s="93"/>
      <c r="L180" s="96"/>
      <c r="M180" s="97"/>
    </row>
    <row r="181" spans="1:13" s="95" customFormat="1" ht="72" customHeight="1">
      <c r="A181" s="30" t="s">
        <v>74</v>
      </c>
      <c r="B181" s="18" t="s">
        <v>66</v>
      </c>
      <c r="C181" s="7">
        <v>100</v>
      </c>
      <c r="D181" s="61">
        <f t="shared" si="45"/>
        <v>1712.4</v>
      </c>
      <c r="E181" s="61">
        <f t="shared" si="45"/>
        <v>0</v>
      </c>
      <c r="F181" s="128">
        <f t="shared" si="19"/>
        <v>1712400</v>
      </c>
      <c r="G181" s="136">
        <f t="shared" si="46"/>
        <v>1712400</v>
      </c>
      <c r="H181" s="136">
        <f t="shared" si="46"/>
        <v>1712400</v>
      </c>
      <c r="I181" s="39">
        <f t="shared" si="46"/>
        <v>1712400</v>
      </c>
      <c r="J181" s="39">
        <f t="shared" si="46"/>
        <v>0</v>
      </c>
      <c r="K181" s="93"/>
      <c r="L181" s="96"/>
      <c r="M181" s="97"/>
    </row>
    <row r="182" spans="1:13" s="95" customFormat="1" ht="21.75" customHeight="1">
      <c r="A182" s="56" t="s">
        <v>91</v>
      </c>
      <c r="B182" s="18" t="s">
        <v>66</v>
      </c>
      <c r="C182" s="7">
        <v>110</v>
      </c>
      <c r="D182" s="61">
        <f t="shared" si="45"/>
        <v>1712.4</v>
      </c>
      <c r="E182" s="61">
        <f t="shared" si="45"/>
        <v>0</v>
      </c>
      <c r="F182" s="128">
        <f t="shared" si="19"/>
        <v>1712400</v>
      </c>
      <c r="G182" s="136">
        <v>1712400</v>
      </c>
      <c r="H182" s="136">
        <v>1712400</v>
      </c>
      <c r="I182" s="39">
        <v>1712400</v>
      </c>
      <c r="J182" s="39"/>
      <c r="K182" s="93"/>
      <c r="L182" s="96"/>
      <c r="M182" s="97"/>
    </row>
    <row r="183" spans="1:12" s="97" customFormat="1" ht="35.25" customHeight="1">
      <c r="A183" s="122" t="s">
        <v>116</v>
      </c>
      <c r="B183" s="123" t="s">
        <v>117</v>
      </c>
      <c r="C183" s="107"/>
      <c r="D183" s="108">
        <f t="shared" si="45"/>
        <v>86.7</v>
      </c>
      <c r="E183" s="108">
        <f t="shared" si="45"/>
        <v>0</v>
      </c>
      <c r="F183" s="133">
        <f t="shared" si="19"/>
        <v>86700</v>
      </c>
      <c r="G183" s="137">
        <f aca="true" t="shared" si="47" ref="G183:J185">G184</f>
        <v>86700</v>
      </c>
      <c r="H183" s="137">
        <f t="shared" si="47"/>
        <v>86700</v>
      </c>
      <c r="I183" s="109">
        <f t="shared" si="47"/>
        <v>86700</v>
      </c>
      <c r="J183" s="109">
        <f t="shared" si="47"/>
        <v>0</v>
      </c>
      <c r="K183" s="104"/>
      <c r="L183" s="96"/>
    </row>
    <row r="184" spans="1:13" s="95" customFormat="1" ht="39" customHeight="1">
      <c r="A184" s="31" t="s">
        <v>114</v>
      </c>
      <c r="B184" s="18" t="s">
        <v>115</v>
      </c>
      <c r="C184" s="7"/>
      <c r="D184" s="61">
        <f t="shared" si="45"/>
        <v>86.7</v>
      </c>
      <c r="E184" s="61">
        <f t="shared" si="45"/>
        <v>0</v>
      </c>
      <c r="F184" s="128">
        <f aca="true" t="shared" si="48" ref="F184:F202">I184+J184</f>
        <v>86700</v>
      </c>
      <c r="G184" s="136">
        <f t="shared" si="47"/>
        <v>86700</v>
      </c>
      <c r="H184" s="136">
        <f t="shared" si="47"/>
        <v>86700</v>
      </c>
      <c r="I184" s="39">
        <f t="shared" si="47"/>
        <v>86700</v>
      </c>
      <c r="J184" s="39">
        <f t="shared" si="47"/>
        <v>0</v>
      </c>
      <c r="K184" s="93"/>
      <c r="L184" s="96"/>
      <c r="M184" s="97"/>
    </row>
    <row r="185" spans="1:13" s="95" customFormat="1" ht="43.5" customHeight="1">
      <c r="A185" s="31" t="s">
        <v>86</v>
      </c>
      <c r="B185" s="18" t="s">
        <v>115</v>
      </c>
      <c r="C185" s="7">
        <v>200</v>
      </c>
      <c r="D185" s="61">
        <f t="shared" si="45"/>
        <v>86.7</v>
      </c>
      <c r="E185" s="61">
        <f t="shared" si="45"/>
        <v>0</v>
      </c>
      <c r="F185" s="128">
        <f t="shared" si="48"/>
        <v>86700</v>
      </c>
      <c r="G185" s="136">
        <f t="shared" si="47"/>
        <v>86700</v>
      </c>
      <c r="H185" s="136">
        <f t="shared" si="47"/>
        <v>86700</v>
      </c>
      <c r="I185" s="39">
        <f t="shared" si="47"/>
        <v>86700</v>
      </c>
      <c r="J185" s="39">
        <f t="shared" si="47"/>
        <v>0</v>
      </c>
      <c r="K185" s="93"/>
      <c r="L185" s="96"/>
      <c r="M185" s="97"/>
    </row>
    <row r="186" spans="1:13" s="95" customFormat="1" ht="42.75" customHeight="1">
      <c r="A186" s="31" t="s">
        <v>71</v>
      </c>
      <c r="B186" s="18" t="s">
        <v>115</v>
      </c>
      <c r="C186" s="7">
        <v>240</v>
      </c>
      <c r="D186" s="61">
        <f t="shared" si="45"/>
        <v>86.7</v>
      </c>
      <c r="E186" s="61">
        <f t="shared" si="45"/>
        <v>0</v>
      </c>
      <c r="F186" s="128">
        <f t="shared" si="48"/>
        <v>86700</v>
      </c>
      <c r="G186" s="136">
        <v>86700</v>
      </c>
      <c r="H186" s="136">
        <v>86700</v>
      </c>
      <c r="I186" s="39">
        <v>86700</v>
      </c>
      <c r="J186" s="39"/>
      <c r="K186" s="93"/>
      <c r="L186" s="96"/>
      <c r="M186" s="97"/>
    </row>
    <row r="187" spans="1:12" s="2" customFormat="1" ht="37.5" customHeight="1" hidden="1">
      <c r="A187" s="56" t="s">
        <v>111</v>
      </c>
      <c r="B187" s="18" t="s">
        <v>110</v>
      </c>
      <c r="C187" s="7"/>
      <c r="D187" s="61">
        <f>+ROUND(I187/1000,1)</f>
        <v>0</v>
      </c>
      <c r="E187" s="61">
        <f>+ROUND(J187/1000,1)</f>
        <v>0</v>
      </c>
      <c r="F187" s="128">
        <f t="shared" si="48"/>
        <v>0</v>
      </c>
      <c r="G187" s="136">
        <f aca="true" t="shared" si="49" ref="G187:I188">G188</f>
        <v>0</v>
      </c>
      <c r="H187" s="136">
        <f t="shared" si="49"/>
        <v>0</v>
      </c>
      <c r="I187" s="39">
        <f t="shared" si="49"/>
        <v>0</v>
      </c>
      <c r="J187" s="39">
        <f aca="true" t="shared" si="50" ref="G187:J190">J188</f>
        <v>0</v>
      </c>
      <c r="K187" s="20"/>
      <c r="L187" s="26"/>
    </row>
    <row r="188" spans="1:12" s="2" customFormat="1" ht="41.25" customHeight="1" hidden="1">
      <c r="A188" s="56" t="s">
        <v>31</v>
      </c>
      <c r="B188" s="18" t="s">
        <v>46</v>
      </c>
      <c r="C188" s="7"/>
      <c r="D188" s="61">
        <f t="shared" si="45"/>
        <v>0</v>
      </c>
      <c r="E188" s="61">
        <f t="shared" si="45"/>
        <v>0</v>
      </c>
      <c r="F188" s="128">
        <f t="shared" si="48"/>
        <v>0</v>
      </c>
      <c r="G188" s="136">
        <f t="shared" si="49"/>
        <v>0</v>
      </c>
      <c r="H188" s="136">
        <f t="shared" si="49"/>
        <v>0</v>
      </c>
      <c r="I188" s="39">
        <f t="shared" si="49"/>
        <v>0</v>
      </c>
      <c r="J188" s="39">
        <f t="shared" si="50"/>
        <v>0</v>
      </c>
      <c r="K188" s="20"/>
      <c r="L188" s="26"/>
    </row>
    <row r="189" spans="1:12" s="2" customFormat="1" ht="24" customHeight="1" hidden="1">
      <c r="A189" s="56" t="s">
        <v>10</v>
      </c>
      <c r="B189" s="18" t="s">
        <v>47</v>
      </c>
      <c r="C189" s="7"/>
      <c r="D189" s="61">
        <f t="shared" si="45"/>
        <v>0</v>
      </c>
      <c r="E189" s="61">
        <f t="shared" si="45"/>
        <v>0</v>
      </c>
      <c r="F189" s="128">
        <f t="shared" si="48"/>
        <v>0</v>
      </c>
      <c r="G189" s="136">
        <f t="shared" si="50"/>
        <v>0</v>
      </c>
      <c r="H189" s="136">
        <f t="shared" si="50"/>
        <v>0</v>
      </c>
      <c r="I189" s="39">
        <f t="shared" si="50"/>
        <v>0</v>
      </c>
      <c r="J189" s="39">
        <f t="shared" si="50"/>
        <v>0</v>
      </c>
      <c r="K189" s="20"/>
      <c r="L189" s="26"/>
    </row>
    <row r="190" spans="1:12" s="2" customFormat="1" ht="39" customHeight="1" hidden="1">
      <c r="A190" s="56" t="s">
        <v>86</v>
      </c>
      <c r="B190" s="18" t="s">
        <v>47</v>
      </c>
      <c r="C190" s="7">
        <v>200</v>
      </c>
      <c r="D190" s="61">
        <f t="shared" si="45"/>
        <v>0</v>
      </c>
      <c r="E190" s="61">
        <f t="shared" si="45"/>
        <v>0</v>
      </c>
      <c r="F190" s="128">
        <f t="shared" si="48"/>
        <v>0</v>
      </c>
      <c r="G190" s="136">
        <f t="shared" si="50"/>
        <v>0</v>
      </c>
      <c r="H190" s="136">
        <f t="shared" si="50"/>
        <v>0</v>
      </c>
      <c r="I190" s="39">
        <f t="shared" si="50"/>
        <v>0</v>
      </c>
      <c r="J190" s="39">
        <f t="shared" si="50"/>
        <v>0</v>
      </c>
      <c r="K190" s="20"/>
      <c r="L190" s="26"/>
    </row>
    <row r="191" spans="1:12" s="2" customFormat="1" ht="42" customHeight="1" hidden="1">
      <c r="A191" s="30" t="s">
        <v>80</v>
      </c>
      <c r="B191" s="18" t="s">
        <v>47</v>
      </c>
      <c r="C191" s="7">
        <v>240</v>
      </c>
      <c r="D191" s="61">
        <f t="shared" si="45"/>
        <v>0</v>
      </c>
      <c r="E191" s="61">
        <f t="shared" si="45"/>
        <v>0</v>
      </c>
      <c r="F191" s="128">
        <f t="shared" si="48"/>
        <v>0</v>
      </c>
      <c r="G191" s="136">
        <v>0</v>
      </c>
      <c r="H191" s="136">
        <v>0</v>
      </c>
      <c r="I191" s="39">
        <v>0</v>
      </c>
      <c r="J191" s="39"/>
      <c r="K191" s="20"/>
      <c r="L191" s="26"/>
    </row>
    <row r="192" spans="1:12" s="3" customFormat="1" ht="24.75" customHeight="1">
      <c r="A192" s="118" t="s">
        <v>111</v>
      </c>
      <c r="B192" s="123" t="s">
        <v>110</v>
      </c>
      <c r="C192" s="107"/>
      <c r="D192" s="108">
        <f aca="true" t="shared" si="51" ref="D192:J192">D193</f>
        <v>33.8</v>
      </c>
      <c r="E192" s="108">
        <f t="shared" si="51"/>
        <v>10.5</v>
      </c>
      <c r="F192" s="133">
        <f t="shared" si="48"/>
        <v>44260</v>
      </c>
      <c r="G192" s="137">
        <f t="shared" si="51"/>
        <v>35145</v>
      </c>
      <c r="H192" s="137">
        <f t="shared" si="51"/>
        <v>36550</v>
      </c>
      <c r="I192" s="108">
        <f t="shared" si="51"/>
        <v>33794</v>
      </c>
      <c r="J192" s="109">
        <f t="shared" si="51"/>
        <v>10466</v>
      </c>
      <c r="K192" s="28"/>
      <c r="L192" s="27"/>
    </row>
    <row r="193" spans="1:12" s="2" customFormat="1" ht="27" customHeight="1">
      <c r="A193" s="57" t="s">
        <v>92</v>
      </c>
      <c r="B193" s="18" t="s">
        <v>64</v>
      </c>
      <c r="C193" s="7"/>
      <c r="D193" s="61">
        <f t="shared" si="45"/>
        <v>33.8</v>
      </c>
      <c r="E193" s="61">
        <f t="shared" si="45"/>
        <v>10.5</v>
      </c>
      <c r="F193" s="128">
        <f t="shared" si="48"/>
        <v>44260</v>
      </c>
      <c r="G193" s="136">
        <f aca="true" t="shared" si="52" ref="G193:J195">G194</f>
        <v>35145</v>
      </c>
      <c r="H193" s="136">
        <f t="shared" si="52"/>
        <v>36550</v>
      </c>
      <c r="I193" s="39">
        <f t="shared" si="52"/>
        <v>33794</v>
      </c>
      <c r="J193" s="39">
        <f t="shared" si="52"/>
        <v>10466</v>
      </c>
      <c r="K193" s="20"/>
      <c r="L193" s="26"/>
    </row>
    <row r="194" spans="1:12" s="2" customFormat="1" ht="24" customHeight="1">
      <c r="A194" s="57" t="s">
        <v>93</v>
      </c>
      <c r="B194" s="18" t="s">
        <v>65</v>
      </c>
      <c r="C194" s="7"/>
      <c r="D194" s="61">
        <f t="shared" si="45"/>
        <v>33.8</v>
      </c>
      <c r="E194" s="61">
        <f t="shared" si="45"/>
        <v>10.5</v>
      </c>
      <c r="F194" s="128">
        <f t="shared" si="48"/>
        <v>44260</v>
      </c>
      <c r="G194" s="136">
        <f t="shared" si="52"/>
        <v>35145</v>
      </c>
      <c r="H194" s="136">
        <f t="shared" si="52"/>
        <v>36550</v>
      </c>
      <c r="I194" s="39">
        <f t="shared" si="52"/>
        <v>33794</v>
      </c>
      <c r="J194" s="39">
        <f t="shared" si="52"/>
        <v>10466</v>
      </c>
      <c r="K194" s="20"/>
      <c r="L194" s="26"/>
    </row>
    <row r="195" spans="1:12" s="2" customFormat="1" ht="21" customHeight="1">
      <c r="A195" s="57" t="s">
        <v>75</v>
      </c>
      <c r="B195" s="18" t="s">
        <v>65</v>
      </c>
      <c r="C195" s="7">
        <v>300</v>
      </c>
      <c r="D195" s="61">
        <f t="shared" si="45"/>
        <v>33.8</v>
      </c>
      <c r="E195" s="61">
        <f t="shared" si="45"/>
        <v>10.5</v>
      </c>
      <c r="F195" s="128">
        <f t="shared" si="48"/>
        <v>44260</v>
      </c>
      <c r="G195" s="136">
        <f t="shared" si="52"/>
        <v>35145</v>
      </c>
      <c r="H195" s="136">
        <f t="shared" si="52"/>
        <v>36550</v>
      </c>
      <c r="I195" s="39">
        <f t="shared" si="52"/>
        <v>33794</v>
      </c>
      <c r="J195" s="39">
        <f t="shared" si="52"/>
        <v>10466</v>
      </c>
      <c r="K195" s="20"/>
      <c r="L195" s="26"/>
    </row>
    <row r="196" spans="1:12" s="2" customFormat="1" ht="24" customHeight="1">
      <c r="A196" s="57" t="s">
        <v>137</v>
      </c>
      <c r="B196" s="18" t="s">
        <v>65</v>
      </c>
      <c r="C196" s="7">
        <v>310</v>
      </c>
      <c r="D196" s="61">
        <f t="shared" si="45"/>
        <v>33.8</v>
      </c>
      <c r="E196" s="61">
        <f t="shared" si="45"/>
        <v>10.5</v>
      </c>
      <c r="F196" s="128">
        <f t="shared" si="48"/>
        <v>44260</v>
      </c>
      <c r="G196" s="136">
        <v>35145</v>
      </c>
      <c r="H196" s="136">
        <v>36550</v>
      </c>
      <c r="I196" s="39">
        <v>33794</v>
      </c>
      <c r="J196" s="39">
        <v>10466</v>
      </c>
      <c r="K196" s="20"/>
      <c r="L196" s="26"/>
    </row>
    <row r="197" spans="1:12" s="2" customFormat="1" ht="39" customHeight="1">
      <c r="A197" s="58" t="s">
        <v>141</v>
      </c>
      <c r="B197" s="18" t="s">
        <v>142</v>
      </c>
      <c r="C197" s="7"/>
      <c r="D197" s="61">
        <f>+ROUND(I197/1000,1)</f>
        <v>26.8</v>
      </c>
      <c r="E197" s="61">
        <f>+ROUND(J197/1000,1)</f>
        <v>0</v>
      </c>
      <c r="F197" s="128">
        <f t="shared" si="48"/>
        <v>26840</v>
      </c>
      <c r="G197" s="136">
        <f>G198</f>
        <v>1000</v>
      </c>
      <c r="H197" s="136">
        <f>H198</f>
        <v>1000</v>
      </c>
      <c r="I197" s="39">
        <f>I198</f>
        <v>26840</v>
      </c>
      <c r="J197" s="39">
        <f>J198</f>
        <v>0</v>
      </c>
      <c r="K197" s="20"/>
      <c r="L197" s="26"/>
    </row>
    <row r="198" spans="1:14" s="3" customFormat="1" ht="25.5" customHeight="1">
      <c r="A198" s="56" t="s">
        <v>143</v>
      </c>
      <c r="B198" s="16" t="s">
        <v>144</v>
      </c>
      <c r="C198" s="107"/>
      <c r="D198" s="108">
        <f>+ROUND(I198/1000,1)</f>
        <v>26.8</v>
      </c>
      <c r="E198" s="108">
        <f>+ROUND(J198/1000,1)</f>
        <v>0</v>
      </c>
      <c r="F198" s="133">
        <f t="shared" si="48"/>
        <v>26840</v>
      </c>
      <c r="G198" s="137">
        <f aca="true" t="shared" si="53" ref="G198:J200">G199</f>
        <v>1000</v>
      </c>
      <c r="H198" s="137">
        <f t="shared" si="53"/>
        <v>1000</v>
      </c>
      <c r="I198" s="109">
        <f t="shared" si="53"/>
        <v>26840</v>
      </c>
      <c r="J198" s="109">
        <f t="shared" si="53"/>
        <v>0</v>
      </c>
      <c r="K198" s="28"/>
      <c r="L198" s="27"/>
      <c r="N198" s="3" t="s">
        <v>3</v>
      </c>
    </row>
    <row r="199" spans="1:12" s="2" customFormat="1" ht="23.25" customHeight="1">
      <c r="A199" s="56" t="s">
        <v>30</v>
      </c>
      <c r="B199" s="16" t="s">
        <v>145</v>
      </c>
      <c r="C199" s="7"/>
      <c r="D199" s="61">
        <f aca="true" t="shared" si="54" ref="D199:E201">+ROUND(I199/1000,1)</f>
        <v>26.8</v>
      </c>
      <c r="E199" s="61">
        <f t="shared" si="54"/>
        <v>0</v>
      </c>
      <c r="F199" s="128">
        <f t="shared" si="48"/>
        <v>26840</v>
      </c>
      <c r="G199" s="136">
        <f t="shared" si="53"/>
        <v>1000</v>
      </c>
      <c r="H199" s="136">
        <f t="shared" si="53"/>
        <v>1000</v>
      </c>
      <c r="I199" s="39">
        <f>I200</f>
        <v>26840</v>
      </c>
      <c r="J199" s="39">
        <f>J200</f>
        <v>0</v>
      </c>
      <c r="K199" s="20"/>
      <c r="L199" s="26"/>
    </row>
    <row r="200" spans="1:12" s="2" customFormat="1" ht="39" customHeight="1">
      <c r="A200" s="56" t="s">
        <v>86</v>
      </c>
      <c r="B200" s="16" t="s">
        <v>145</v>
      </c>
      <c r="C200" s="7">
        <v>200</v>
      </c>
      <c r="D200" s="61">
        <f t="shared" si="54"/>
        <v>26.8</v>
      </c>
      <c r="E200" s="61">
        <f t="shared" si="54"/>
        <v>0</v>
      </c>
      <c r="F200" s="128">
        <f t="shared" si="48"/>
        <v>26840</v>
      </c>
      <c r="G200" s="136">
        <f t="shared" si="53"/>
        <v>1000</v>
      </c>
      <c r="H200" s="136">
        <f t="shared" si="53"/>
        <v>1000</v>
      </c>
      <c r="I200" s="39">
        <f>I201</f>
        <v>26840</v>
      </c>
      <c r="J200" s="39">
        <f>J201</f>
        <v>0</v>
      </c>
      <c r="K200" s="20"/>
      <c r="L200" s="26"/>
    </row>
    <row r="201" spans="1:13" s="2" customFormat="1" ht="37.5" customHeight="1">
      <c r="A201" s="30" t="s">
        <v>80</v>
      </c>
      <c r="B201" s="16" t="s">
        <v>145</v>
      </c>
      <c r="C201" s="7">
        <v>240</v>
      </c>
      <c r="D201" s="61">
        <f t="shared" si="54"/>
        <v>26.8</v>
      </c>
      <c r="E201" s="61">
        <f t="shared" si="54"/>
        <v>0</v>
      </c>
      <c r="F201" s="128">
        <f t="shared" si="48"/>
        <v>26840</v>
      </c>
      <c r="G201" s="136">
        <v>1000</v>
      </c>
      <c r="H201" s="136">
        <v>1000</v>
      </c>
      <c r="I201" s="39">
        <f>5000+21840</f>
        <v>26840</v>
      </c>
      <c r="J201" s="39"/>
      <c r="K201" s="50"/>
      <c r="L201" s="26"/>
      <c r="M201" s="26"/>
    </row>
    <row r="202" spans="1:13" s="2" customFormat="1" ht="37.5" customHeight="1">
      <c r="A202" s="168" t="s">
        <v>124</v>
      </c>
      <c r="B202" s="169"/>
      <c r="C202" s="169"/>
      <c r="D202" s="92"/>
      <c r="E202" s="92"/>
      <c r="F202" s="129">
        <f t="shared" si="48"/>
        <v>0</v>
      </c>
      <c r="G202" s="138">
        <v>255658.29</v>
      </c>
      <c r="H202" s="138">
        <v>510805.36</v>
      </c>
      <c r="I202" s="39"/>
      <c r="J202" s="39"/>
      <c r="K202" s="50"/>
      <c r="L202" s="26"/>
      <c r="M202" s="26"/>
    </row>
    <row r="203" spans="1:15" s="2" customFormat="1" ht="30" customHeight="1">
      <c r="A203" s="165" t="s">
        <v>120</v>
      </c>
      <c r="B203" s="166"/>
      <c r="C203" s="166"/>
      <c r="D203" s="84"/>
      <c r="E203" s="84"/>
      <c r="F203" s="129">
        <f>I203+J203</f>
        <v>22182363.06</v>
      </c>
      <c r="G203" s="138">
        <f>G23+G9+G202</f>
        <v>14920025.129999999</v>
      </c>
      <c r="H203" s="138">
        <f>H23+H9+H202</f>
        <v>15544771.93</v>
      </c>
      <c r="I203" s="129">
        <f>I23+I9</f>
        <v>19582788.31</v>
      </c>
      <c r="J203" s="129">
        <f>J23+J9</f>
        <v>2599574.75</v>
      </c>
      <c r="K203" s="85"/>
      <c r="L203" s="86"/>
      <c r="M203" s="86"/>
      <c r="N203" s="20"/>
      <c r="O203" s="26"/>
    </row>
    <row r="204" spans="1:16" s="2" customFormat="1" ht="17.25">
      <c r="A204" s="75"/>
      <c r="B204" s="46"/>
      <c r="C204" s="46"/>
      <c r="D204" s="46"/>
      <c r="E204" s="76"/>
      <c r="F204" s="130">
        <v>22182363.06</v>
      </c>
      <c r="G204" s="151">
        <v>14920025.13</v>
      </c>
      <c r="H204" s="151">
        <v>15544771.93</v>
      </c>
      <c r="I204" s="77">
        <v>19582788.31</v>
      </c>
      <c r="J204" s="77"/>
      <c r="K204" s="87"/>
      <c r="L204" s="88"/>
      <c r="M204" s="89"/>
      <c r="N204" s="20"/>
      <c r="O204" s="26"/>
      <c r="P204" s="23"/>
    </row>
    <row r="205" spans="1:16" s="2" customFormat="1" ht="18">
      <c r="A205" s="78"/>
      <c r="B205" s="79"/>
      <c r="C205" s="79"/>
      <c r="D205" s="79"/>
      <c r="E205" s="76"/>
      <c r="F205" s="130">
        <f>F203-F204</f>
        <v>0</v>
      </c>
      <c r="G205" s="151">
        <f>G203-G204</f>
        <v>0</v>
      </c>
      <c r="H205" s="151">
        <f>H203-H204</f>
        <v>0</v>
      </c>
      <c r="I205" s="77">
        <f>I203-I204</f>
        <v>0</v>
      </c>
      <c r="J205" s="77">
        <f>J203-J204</f>
        <v>2599574.75</v>
      </c>
      <c r="K205" s="87"/>
      <c r="L205" s="90"/>
      <c r="M205" s="89"/>
      <c r="N205" s="20"/>
      <c r="O205" s="26"/>
      <c r="P205" s="20"/>
    </row>
    <row r="206" spans="1:16" s="2" customFormat="1" ht="18">
      <c r="A206" s="75"/>
      <c r="B206" s="46"/>
      <c r="C206" s="46"/>
      <c r="D206" s="46"/>
      <c r="E206" s="154"/>
      <c r="F206" s="154"/>
      <c r="G206" s="152"/>
      <c r="H206" s="152"/>
      <c r="I206" s="80"/>
      <c r="J206" s="80"/>
      <c r="K206" s="91"/>
      <c r="L206" s="88"/>
      <c r="M206" s="89"/>
      <c r="N206" s="20"/>
      <c r="O206" s="26"/>
      <c r="P206" s="20"/>
    </row>
    <row r="207" spans="1:15" s="2" customFormat="1" ht="18">
      <c r="A207" s="75"/>
      <c r="B207" s="46"/>
      <c r="C207" s="46"/>
      <c r="D207" s="46"/>
      <c r="E207" s="76"/>
      <c r="F207" s="130"/>
      <c r="G207" s="152"/>
      <c r="H207" s="152"/>
      <c r="I207" s="77"/>
      <c r="J207" s="77"/>
      <c r="K207" s="77"/>
      <c r="L207" s="40"/>
      <c r="M207" s="35"/>
      <c r="N207" s="20"/>
      <c r="O207" s="26"/>
    </row>
    <row r="208" spans="1:15" s="2" customFormat="1" ht="18.75" customHeight="1">
      <c r="A208" s="75"/>
      <c r="B208" s="46"/>
      <c r="C208" s="46"/>
      <c r="D208" s="46"/>
      <c r="E208" s="76"/>
      <c r="F208" s="130"/>
      <c r="G208" s="152"/>
      <c r="H208" s="152"/>
      <c r="I208" s="80"/>
      <c r="J208" s="80"/>
      <c r="K208" s="80"/>
      <c r="L208" s="40"/>
      <c r="M208" s="35"/>
      <c r="N208" s="20"/>
      <c r="O208" s="26"/>
    </row>
    <row r="209" spans="1:15" s="2" customFormat="1" ht="18.75" customHeight="1">
      <c r="A209" s="60"/>
      <c r="B209" s="4"/>
      <c r="C209" s="4"/>
      <c r="D209" s="4"/>
      <c r="E209" s="19"/>
      <c r="F209" s="131"/>
      <c r="G209" s="153"/>
      <c r="H209" s="153"/>
      <c r="I209" s="21"/>
      <c r="J209" s="21"/>
      <c r="K209" s="21"/>
      <c r="L209" s="40"/>
      <c r="M209" s="35"/>
      <c r="N209" s="20"/>
      <c r="O209" s="26"/>
    </row>
    <row r="210" spans="1:15" s="2" customFormat="1" ht="18.75" customHeight="1">
      <c r="A210" s="60"/>
      <c r="B210" s="4"/>
      <c r="C210" s="4"/>
      <c r="D210" s="4"/>
      <c r="E210" s="19"/>
      <c r="F210" s="131"/>
      <c r="G210" s="153"/>
      <c r="H210" s="153"/>
      <c r="I210" s="21"/>
      <c r="J210" s="21"/>
      <c r="K210" s="21"/>
      <c r="L210" s="40"/>
      <c r="M210" s="35"/>
      <c r="N210" s="20"/>
      <c r="O210" s="26"/>
    </row>
    <row r="211" spans="1:16" s="2" customFormat="1" ht="12.75">
      <c r="A211" s="60"/>
      <c r="B211" s="4"/>
      <c r="C211" s="4"/>
      <c r="D211" s="4"/>
      <c r="E211" s="19"/>
      <c r="F211" s="131"/>
      <c r="G211" s="153"/>
      <c r="H211" s="153"/>
      <c r="I211" s="21"/>
      <c r="J211" s="21"/>
      <c r="K211" s="21"/>
      <c r="L211" s="40"/>
      <c r="M211" s="35"/>
      <c r="N211" s="20"/>
      <c r="O211" s="26"/>
      <c r="P211" s="29"/>
    </row>
    <row r="212" spans="2:15" ht="12.75">
      <c r="B212" s="4"/>
      <c r="D212" s="4"/>
      <c r="E212" s="19"/>
      <c r="F212" s="131"/>
      <c r="G212" s="153"/>
      <c r="H212" s="153"/>
      <c r="I212" s="21"/>
      <c r="J212" s="21"/>
      <c r="K212" s="21"/>
      <c r="L212" s="40"/>
      <c r="M212" s="35"/>
      <c r="N212" s="11"/>
      <c r="O212" s="24"/>
    </row>
  </sheetData>
  <sheetProtection/>
  <autoFilter ref="A8:P184"/>
  <mergeCells count="13">
    <mergeCell ref="A203:C203"/>
    <mergeCell ref="K127:L127"/>
    <mergeCell ref="A202:C202"/>
    <mergeCell ref="C1:H1"/>
    <mergeCell ref="E206:F206"/>
    <mergeCell ref="B6:B7"/>
    <mergeCell ref="C6:C7"/>
    <mergeCell ref="F6:H6"/>
    <mergeCell ref="L7:S7"/>
    <mergeCell ref="L125:M125"/>
    <mergeCell ref="C2:H2"/>
    <mergeCell ref="A4:H4"/>
    <mergeCell ref="A6:A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8" r:id="rId2"/>
  <headerFooter alignWithMargins="0">
    <oddFooter>&amp;C&amp;P</oddFooter>
  </headerFooter>
  <rowBreaks count="1" manualBreakCount="1">
    <brk id="19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2023-03-21T11:42:12Z</cp:lastPrinted>
  <dcterms:created xsi:type="dcterms:W3CDTF">1996-10-08T23:32:33Z</dcterms:created>
  <dcterms:modified xsi:type="dcterms:W3CDTF">2023-03-21T11:42:13Z</dcterms:modified>
  <cp:category/>
  <cp:version/>
  <cp:contentType/>
  <cp:contentStatus/>
</cp:coreProperties>
</file>