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08" yWindow="4524" windowWidth="15552" windowHeight="4572" tabRatio="779" activeTab="0"/>
  </bookViews>
  <sheets>
    <sheet name="Расходы " sheetId="1" r:id="rId1"/>
  </sheets>
  <definedNames>
    <definedName name="_xlnm._FilterDatabase" localSheetId="0" hidden="1">'Расходы '!$A$8:$P$135</definedName>
    <definedName name="_xlnm.Print_Titles" localSheetId="0">'Расходы '!$7:$8</definedName>
    <definedName name="_xlnm.Print_Area" localSheetId="0">'Расходы '!$A$1:$H$159</definedName>
  </definedNames>
  <calcPr fullCalcOnLoad="1"/>
</workbook>
</file>

<file path=xl/sharedStrings.xml><?xml version="1.0" encoding="utf-8"?>
<sst xmlns="http://schemas.openxmlformats.org/spreadsheetml/2006/main" count="316" uniqueCount="158">
  <si>
    <t>Целевая статья</t>
  </si>
  <si>
    <t>Вид расходов</t>
  </si>
  <si>
    <t>Наименование показателей</t>
  </si>
  <si>
    <t xml:space="preserve"> </t>
  </si>
  <si>
    <t>Иные межбюджетные трансферты</t>
  </si>
  <si>
    <t>Осуществление первичного воинского учета на территориях, где отсутствуют военные комиссариаты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</si>
  <si>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</si>
  <si>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Мероприятия в области строительства, архитектуры и градостроительства</t>
  </si>
  <si>
    <t>Уличное освещение</t>
  </si>
  <si>
    <t>Озеленение</t>
  </si>
  <si>
    <t>Организация и содержание мест захоронения</t>
  </si>
  <si>
    <t>Проведение мероприятий для детей и молодежи</t>
  </si>
  <si>
    <t xml:space="preserve">Осуществление государственных  полномочий в сфере административных правонарушений </t>
  </si>
  <si>
    <t>Изменения,+/-</t>
  </si>
  <si>
    <t xml:space="preserve">Утверждено на </t>
  </si>
  <si>
    <t>Обеспечение деятельности главы муниципального образования</t>
  </si>
  <si>
    <t>Расходы на содержание органов местного самоуправления и обеспечение их функций</t>
  </si>
  <si>
    <t>Аппарат администрации муниципального образования</t>
  </si>
  <si>
    <t>Осуществление органом местного самоуправления отдельных государственных полномочий</t>
  </si>
  <si>
    <t>Передача полномочий на осуществление части полномочий по решению вопросов местного значения в соответствии с заключенными соглашениями</t>
  </si>
  <si>
    <t>Осуществление функций органов местного самоуправления по передаче полномочий на осуществление части полномочий по решению вопросов местного значения в соответствии с заключенными соглашениями</t>
  </si>
  <si>
    <t>Резервный фонд администрации муниципального образования</t>
  </si>
  <si>
    <t>Реализация иных функций органа местного самоуправления</t>
  </si>
  <si>
    <t>Иные выплаты по обязательствам муниципального образования</t>
  </si>
  <si>
    <t>Осуществление функций органов местного самоуправления в сфере других вопросов в области национальной экономики</t>
  </si>
  <si>
    <t>Осуществление функций органов местного самоуправления по обеспечению мероприятий в области строительства, архитектуры и градостроительства</t>
  </si>
  <si>
    <t>Осуществление функций органа местного самоуправления в сфере жилищно-коммунального хозяйства</t>
  </si>
  <si>
    <t>Осуществление функций органа местного самоуправления в сфере жилищного хозяйства</t>
  </si>
  <si>
    <t>Содержание муниципального жилищного фонда</t>
  </si>
  <si>
    <t>Осуществление функций органа местного самоуправления в сфере коммунального хозяйства</t>
  </si>
  <si>
    <t>Осуществление функций органа местного самоуправлении в сфере благоустройства</t>
  </si>
  <si>
    <t>Осуществление полномочий органа местного самоуправления в области физической культуры и спорта</t>
  </si>
  <si>
    <t>Мероприятия в области физической культуры и спорта</t>
  </si>
  <si>
    <t>Осуществление полномочий органа местного самоуправления в области организационно - воспитательной работы с молодежью</t>
  </si>
  <si>
    <t>Утверждено на 01.01.2015 г.</t>
  </si>
  <si>
    <t>42 400 41400</t>
  </si>
  <si>
    <t>42 500 00000</t>
  </si>
  <si>
    <t>42 500 40990</t>
  </si>
  <si>
    <t>43 000 00000</t>
  </si>
  <si>
    <t>43 100 00000</t>
  </si>
  <si>
    <t>43 100 51180</t>
  </si>
  <si>
    <t>44 000 00000</t>
  </si>
  <si>
    <t>46 000 00000</t>
  </si>
  <si>
    <t>46 100 00000</t>
  </si>
  <si>
    <t>46 200 00000</t>
  </si>
  <si>
    <t>46 300 00000</t>
  </si>
  <si>
    <t>46 300 46110</t>
  </si>
  <si>
    <t>46 300 46120</t>
  </si>
  <si>
    <t>46 300 46130</t>
  </si>
  <si>
    <t>46 300 46140</t>
  </si>
  <si>
    <t>42 600 00000</t>
  </si>
  <si>
    <t>42 600 46300</t>
  </si>
  <si>
    <t>42 300 00000</t>
  </si>
  <si>
    <t>42 300 40200</t>
  </si>
  <si>
    <t>40 100 00000</t>
  </si>
  <si>
    <t>40 100 40010</t>
  </si>
  <si>
    <t>42 100 00000</t>
  </si>
  <si>
    <t>42 100 40010</t>
  </si>
  <si>
    <t>48 000 00000</t>
  </si>
  <si>
    <t>48 200 00000</t>
  </si>
  <si>
    <t>48 200 48990</t>
  </si>
  <si>
    <t>42 400 00000</t>
  </si>
  <si>
    <t>Дорожное хозяйство муниципального образования</t>
  </si>
  <si>
    <t>46 200 88980</t>
  </si>
  <si>
    <t>44 000 88210</t>
  </si>
  <si>
    <t xml:space="preserve">Прочие мероприятия по благоустройству </t>
  </si>
  <si>
    <t>46 100 46040</t>
  </si>
  <si>
    <t>Взнос на капитальный ремонт многоквартирных домов на территории МО «Катунинское»</t>
  </si>
  <si>
    <t>Мероприятия в сфере коммунального хозяйства</t>
  </si>
  <si>
    <t>46 200 46990</t>
  </si>
  <si>
    <t>42 200 00000</t>
  </si>
  <si>
    <t>42 200 40100</t>
  </si>
  <si>
    <t>46 500 88990</t>
  </si>
  <si>
    <t>50 000 00000</t>
  </si>
  <si>
    <t>Обеспечение деятельности муниципального казенного учреждения «Катунинское»</t>
  </si>
  <si>
    <t>Финансовое обеспечение деятельности муниципального казенного учреждения «Катунинское»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</si>
  <si>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</si>
  <si>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</si>
  <si>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Исполнение судебных актов</t>
  </si>
  <si>
    <t>46 500 46500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</si>
  <si>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</si>
  <si>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Социальное обеспечение и иные выплаты населению</t>
  </si>
  <si>
    <t>Межбюджетные трансферты</t>
  </si>
  <si>
    <t>Иные бюджетные ассигнования</t>
  </si>
  <si>
    <t>Уплата налогов, сборов и иных платежей</t>
  </si>
  <si>
    <t>Иные закупки товаров, работ и услуг для обеспечения
государственных (муниципальных) нуж</t>
  </si>
  <si>
    <t>Иные закупки товаров, работ и услуг для обеспечения
государственных (муниципальных) нужд</t>
  </si>
  <si>
    <t>46 500 00000</t>
  </si>
  <si>
    <t>Резервный фонд администрации муниципального образования «Катунинское»</t>
  </si>
  <si>
    <t>Мероприятия в области жилищного хозяйства</t>
  </si>
  <si>
    <t>46 100 46050</t>
  </si>
  <si>
    <t>Расходы на выплаты персоналу государственных
(муниципальных) органов</t>
  </si>
  <si>
    <t>Не программное мероприятие, осуществление первичного воинского учета на территориях, где отсутствуют военные комиссариаты</t>
  </si>
  <si>
    <t>Закупка товаров, работ и услуг для обеспечения
государственных (муниципальных) нужд</t>
  </si>
  <si>
    <t>46 100 46020</t>
  </si>
  <si>
    <t>50 100 40540</t>
  </si>
  <si>
    <t>50 100 00000</t>
  </si>
  <si>
    <t xml:space="preserve"> Уплата налогов, сборов и иных платежей</t>
  </si>
  <si>
    <t>Расходы на выплаты персоналу казенных учреждений</t>
  </si>
  <si>
    <t>Не программное мероприятие, выплата пенсии за выслугу лет</t>
  </si>
  <si>
    <t>Выплата пенсии за выслугу лет</t>
  </si>
  <si>
    <t>Компенсация за осуществление полномочий председателя Совета депутатов  и заместителя председателя Совета депутатов</t>
  </si>
  <si>
    <t>41 200 00000</t>
  </si>
  <si>
    <t>41 200 40010</t>
  </si>
  <si>
    <t>Расходы бюджета поселения на обеспечение первичных мер пожарной безопасности</t>
  </si>
  <si>
    <t>Резервные средства</t>
  </si>
  <si>
    <t>Осуществление части полномочий по решению вопросов местного значения в соответствии с заключенными соглашениями в целях материально-технического и организационного обеспечения деятельности</t>
  </si>
  <si>
    <t>Осуществление части полномочий по решению вопросов местного значения в соответствии с заключенными соглашениями, в целях поддержания жилищно-коммунальной отрасли сельских поселений, включая расходы по накоплению и транспортированию твердых коммунальных отходов и содержание мест захоронений</t>
  </si>
  <si>
    <t>Осуществление части полномочий по решению вопросов местного значения в соответствии с заключенными соглашениями в целях финансового обеспечения дорожной деятельности в отношении автомобильных дорог местного значения в границах населенных пунктов поселений за счет бюджетных ассигнований муниципального дорожного фонда</t>
  </si>
  <si>
    <t>05 000 00000</t>
  </si>
  <si>
    <t>05 000 40530</t>
  </si>
  <si>
    <t>2021 год</t>
  </si>
  <si>
    <t>2022 год</t>
  </si>
  <si>
    <t>2023 год</t>
  </si>
  <si>
    <t>Сумма, тыс. рублей</t>
  </si>
  <si>
    <t>43 200 78793</t>
  </si>
  <si>
    <t>49 000 00000</t>
  </si>
  <si>
    <t>49 100 00000</t>
  </si>
  <si>
    <t>49 100 49110</t>
  </si>
  <si>
    <t>Специальные расходы</t>
  </si>
  <si>
    <t>Непрограммные мероприятия  по осуществлению государственных полномочий в сфере обеспечения проведения выборов и референдумов в муниципальном образовании «Катунинское»</t>
  </si>
  <si>
    <t>Осуществление полномочий органа местного самоуправления в области сфере обеспечения проведения выборов и референдумов</t>
  </si>
  <si>
    <t>Проведение выборов в представительные органы муниципального образования</t>
  </si>
  <si>
    <t>Обеспечение функционирования главы муниципального образования «Катунинское»</t>
  </si>
  <si>
    <t>40 000 00000</t>
  </si>
  <si>
    <t>41 000 00000</t>
  </si>
  <si>
    <t>42 000 00000</t>
  </si>
  <si>
    <t>Непрограммные мероприятия  в сфере полномочий председателя Совета депутатов  и заместителя председателя Совета депутатов</t>
  </si>
  <si>
    <t>Непрограммные мероприятия  в сфере общегосударственных вопросов</t>
  </si>
  <si>
    <t>Мероприятия в области дорожного хозяйства</t>
  </si>
  <si>
    <t>44 000 44030</t>
  </si>
  <si>
    <t>Содержание мест (площадок) накопления твердых коммунальных отходов</t>
  </si>
  <si>
    <t>06 000 00000</t>
  </si>
  <si>
    <t>06 000 46150</t>
  </si>
  <si>
    <t>Муниципальная программа муниципального образования «Катунинское» «Борьба с борщевиком Сосновского на территории муниципального образования "Катунинское" на 2021-2022 годы»</t>
  </si>
  <si>
    <t>Реализация программы борьбы с борщевиком Сосновского</t>
  </si>
  <si>
    <t>70 0 00 88470</t>
  </si>
  <si>
    <t>Осуществление функций органа местного самоуправления в области охраны окружающей среды</t>
  </si>
  <si>
    <t>70 0 00 00000</t>
  </si>
  <si>
    <t>Социальные выплаты гражданам, кроме публичных нормативных социальных выплат</t>
  </si>
  <si>
    <t>II. НЕПРОГРАММНЫЕ НАПРАВЛЕНИЯ ДЕЯТЕЛЬНОСТИ</t>
  </si>
  <si>
    <t xml:space="preserve">I. МУНИЦИПАЛЬНЫЕ ПРОГРАММЫ 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</si>
  <si>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бюджета сельского поселения "Катунинское" Приморского муниципального района Архангельской области  на 2021 год и на плановый период 2022 и 2023 годов</t>
  </si>
  <si>
    <t>Реализация мероприятий в сфере коммунального хозяйства</t>
  </si>
  <si>
    <t>46 200 88460</t>
  </si>
  <si>
    <t>ВСЕГО РАСХОДОВ</t>
  </si>
  <si>
    <t>2</t>
  </si>
  <si>
    <t>Исполнение судебных актов и исполнительных производств в отношении МО "Катунинское"</t>
  </si>
  <si>
    <t>42 500 99100</t>
  </si>
  <si>
    <t>Муниципальная программа «ОБЕСПЕЧЕНИЕ ПЕРВИЧНЫХ МЕР ПОЖАРНОЙ БЕЗОПАСНОСТИ В ГРАНИЦАХ МУНИЦИПАЛЬНОГО ОБРАЗОВАНИЯ «КАТУНИНСКОЕ» на 2020-2022 годы»</t>
  </si>
  <si>
    <t xml:space="preserve">Условно утверждаемые расходы </t>
  </si>
  <si>
    <t>ПРИЛОЖЕНИЕ № 5  к решению Совета депутатов от 16.12.2020 г. № 274 «О бюджете муниципального образования «Катунинское»  на 2021 год и на плановый период  2022 и 2023 годов»</t>
  </si>
  <si>
    <t>07 000 00000</t>
  </si>
  <si>
    <t>07 000 L5760</t>
  </si>
  <si>
    <t>Муниципальная программа муниципального образования «Катунинское» "Комплексное развитие территории сельского поселения «Катунинское» Приморского муниципального района Архангельской области"</t>
  </si>
  <si>
    <t>Обеспечение комплексного развития сельских территорий</t>
  </si>
  <si>
    <t>Публичные нормативные социальные выплаты гражданам</t>
  </si>
  <si>
    <t>Приложение № 4 к решению Совета депутатов от 17.02.2021 г. № 293 «О бюджете сельского поселения  «Катунинское" Приморского муниципального район  Архангельской области на 2021 год  и на плановый период  2022 и 2023 годов»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</si>
</sst>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000"/>
    <numFmt numFmtId="169" formatCode="000"/>
    <numFmt numFmtId="170" formatCode="#,##0.0"/>
    <numFmt numFmtId="171" formatCode="0.0"/>
    <numFmt numFmtId="172" formatCode="#,##0.0_ ;[Red]\-#,##0.0\ "/>
    <numFmt numFmtId="173" formatCode="#,##0.00_ ;[Red]\-#,##0.00\ "/>
    <numFmt numFmtId="174" formatCode="00\.00\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#"/>
    <numFmt numFmtId="180" formatCode="000000"/>
  </numFmts>
  <fonts count="56">
    <font>
      <sz val="10"/>
      <name val="Arial"/>
      <family val="0"/>
    </font>
    <font>
      <sz val="8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sz val="13.5"/>
      <name val="Times New Roman"/>
      <family val="1"/>
    </font>
    <font>
      <sz val="13.5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4"/>
      <name val="Arial"/>
      <family val="2"/>
    </font>
    <font>
      <b/>
      <sz val="10"/>
      <color indexed="14"/>
      <name val="Times New Roman"/>
      <family val="1"/>
    </font>
    <font>
      <sz val="13.5"/>
      <color indexed="14"/>
      <name val="Times New Roman"/>
      <family val="1"/>
    </font>
    <font>
      <sz val="10"/>
      <color indexed="14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FF"/>
      <name val="Arial"/>
      <family val="2"/>
    </font>
    <font>
      <b/>
      <sz val="10"/>
      <color rgb="FFFF00FF"/>
      <name val="Times New Roman"/>
      <family val="1"/>
    </font>
    <font>
      <sz val="13.5"/>
      <color rgb="FFFF00FF"/>
      <name val="Times New Roman"/>
      <family val="1"/>
    </font>
    <font>
      <sz val="10"/>
      <color rgb="FFFF00FF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3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4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8" fillId="0" borderId="0" xfId="0" applyFont="1" applyFill="1" applyAlignment="1">
      <alignment wrapText="1"/>
    </xf>
    <xf numFmtId="0" fontId="2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 wrapText="1"/>
    </xf>
    <xf numFmtId="169" fontId="10" fillId="0" borderId="10" xfId="53" applyNumberFormat="1" applyFont="1" applyFill="1" applyBorder="1" applyAlignment="1" applyProtection="1">
      <alignment horizontal="center" vertical="center" readingOrder="1"/>
      <protection hidden="1"/>
    </xf>
    <xf numFmtId="169" fontId="10" fillId="0" borderId="10" xfId="53" applyNumberFormat="1" applyFont="1" applyFill="1" applyBorder="1" applyAlignment="1" applyProtection="1">
      <alignment horizontal="center" vertical="center" wrapText="1" readingOrder="1"/>
      <protection hidden="1"/>
    </xf>
    <xf numFmtId="169" fontId="10" fillId="0" borderId="10" xfId="54" applyNumberFormat="1" applyFont="1" applyFill="1" applyBorder="1" applyAlignment="1" applyProtection="1">
      <alignment horizontal="center" vertical="center" readingOrder="1"/>
      <protection hidden="1"/>
    </xf>
    <xf numFmtId="0" fontId="0" fillId="0" borderId="0" xfId="0" applyFont="1" applyFill="1" applyAlignment="1">
      <alignment horizontal="left"/>
    </xf>
    <xf numFmtId="49" fontId="10" fillId="0" borderId="10" xfId="0" applyNumberFormat="1" applyFont="1" applyFill="1" applyBorder="1" applyAlignment="1">
      <alignment horizontal="center" vertical="center"/>
    </xf>
    <xf numFmtId="170" fontId="10" fillId="0" borderId="0" xfId="0" applyNumberFormat="1" applyFont="1" applyFill="1" applyBorder="1" applyAlignment="1">
      <alignment horizontal="right" vertical="center" wrapText="1" readingOrder="1"/>
    </xf>
    <xf numFmtId="4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 wrapText="1"/>
    </xf>
    <xf numFmtId="4" fontId="0" fillId="0" borderId="0" xfId="0" applyNumberFormat="1" applyFont="1" applyFill="1" applyAlignment="1">
      <alignment horizontal="left"/>
    </xf>
    <xf numFmtId="0" fontId="6" fillId="0" borderId="10" xfId="54" applyNumberFormat="1" applyFont="1" applyFill="1" applyBorder="1" applyAlignment="1" applyProtection="1">
      <alignment horizontal="center" vertical="center" wrapText="1" readingOrder="1"/>
      <protection hidden="1"/>
    </xf>
    <xf numFmtId="49" fontId="7" fillId="0" borderId="0" xfId="0" applyNumberFormat="1" applyFont="1" applyFill="1" applyAlignment="1">
      <alignment horizontal="center" vertical="center" wrapText="1"/>
    </xf>
    <xf numFmtId="49" fontId="6" fillId="0" borderId="10" xfId="54" applyNumberFormat="1" applyFont="1" applyFill="1" applyBorder="1" applyAlignment="1" applyProtection="1">
      <alignment horizontal="center" vertical="center" readingOrder="1"/>
      <protection hidden="1"/>
    </xf>
    <xf numFmtId="49" fontId="10" fillId="0" borderId="10" xfId="53" applyNumberFormat="1" applyFont="1" applyFill="1" applyBorder="1" applyAlignment="1" applyProtection="1">
      <alignment horizontal="center" vertical="center" wrapText="1" readingOrder="1"/>
      <protection hidden="1"/>
    </xf>
    <xf numFmtId="49" fontId="10" fillId="0" borderId="10" xfId="54" applyNumberFormat="1" applyFont="1" applyFill="1" applyBorder="1" applyAlignment="1" applyProtection="1">
      <alignment horizontal="center" vertical="center" readingOrder="1"/>
      <protection hidden="1"/>
    </xf>
    <xf numFmtId="49" fontId="10" fillId="0" borderId="10" xfId="54" applyNumberFormat="1" applyFont="1" applyFill="1" applyBorder="1" applyAlignment="1" applyProtection="1">
      <alignment horizontal="center" vertical="center" wrapText="1" readingOrder="1"/>
      <protection hidden="1"/>
    </xf>
    <xf numFmtId="49" fontId="2" fillId="0" borderId="0" xfId="0" applyNumberFormat="1" applyFont="1" applyFill="1" applyAlignment="1">
      <alignment vertical="center"/>
    </xf>
    <xf numFmtId="4" fontId="2" fillId="0" borderId="0" xfId="0" applyNumberFormat="1" applyFont="1" applyFill="1" applyAlignment="1">
      <alignment wrapText="1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2" fillId="0" borderId="1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vertical="center" wrapText="1"/>
    </xf>
    <xf numFmtId="4" fontId="8" fillId="0" borderId="0" xfId="0" applyNumberFormat="1" applyFont="1" applyFill="1" applyAlignment="1">
      <alignment wrapText="1"/>
    </xf>
    <xf numFmtId="2" fontId="2" fillId="0" borderId="0" xfId="0" applyNumberFormat="1" applyFont="1" applyFill="1" applyAlignment="1">
      <alignment wrapText="1"/>
    </xf>
    <xf numFmtId="0" fontId="10" fillId="0" borderId="10" xfId="0" applyNumberFormat="1" applyFont="1" applyFill="1" applyBorder="1" applyAlignment="1" applyProtection="1">
      <alignment horizontal="left" vertical="center" wrapText="1"/>
      <protection/>
    </xf>
    <xf numFmtId="0" fontId="10" fillId="0" borderId="10" xfId="53" applyNumberFormat="1" applyFont="1" applyFill="1" applyBorder="1" applyAlignment="1" applyProtection="1">
      <alignment horizontal="left" vertical="center" wrapText="1" readingOrder="1"/>
      <protection hidden="1"/>
    </xf>
    <xf numFmtId="0" fontId="6" fillId="0" borderId="10" xfId="54" applyNumberFormat="1" applyFont="1" applyFill="1" applyBorder="1" applyAlignment="1" applyProtection="1">
      <alignment horizontal="center" vertical="center" wrapText="1"/>
      <protection hidden="1"/>
    </xf>
    <xf numFmtId="173" fontId="5" fillId="0" borderId="0" xfId="0" applyNumberFormat="1" applyFont="1" applyFill="1" applyAlignment="1">
      <alignment horizontal="left"/>
    </xf>
    <xf numFmtId="173" fontId="0" fillId="0" borderId="0" xfId="0" applyNumberFormat="1" applyFont="1" applyFill="1" applyAlignment="1">
      <alignment horizontal="left"/>
    </xf>
    <xf numFmtId="173" fontId="2" fillId="0" borderId="0" xfId="0" applyNumberFormat="1" applyFont="1" applyFill="1" applyAlignment="1">
      <alignment/>
    </xf>
    <xf numFmtId="173" fontId="1" fillId="0" borderId="0" xfId="53" applyNumberFormat="1" applyFont="1" applyFill="1" applyAlignment="1" applyProtection="1">
      <alignment horizontal="center" vertical="center" readingOrder="1"/>
      <protection hidden="1"/>
    </xf>
    <xf numFmtId="173" fontId="2" fillId="0" borderId="10" xfId="53" applyNumberFormat="1" applyFont="1" applyFill="1" applyBorder="1" applyAlignment="1" applyProtection="1">
      <alignment horizontal="left" vertical="center" wrapText="1"/>
      <protection hidden="1"/>
    </xf>
    <xf numFmtId="173" fontId="11" fillId="0" borderId="10" xfId="54" applyNumberFormat="1" applyFont="1" applyFill="1" applyBorder="1" applyAlignment="1" applyProtection="1">
      <alignment horizontal="center" vertical="center" readingOrder="1"/>
      <protection hidden="1"/>
    </xf>
    <xf numFmtId="173" fontId="10" fillId="0" borderId="10" xfId="0" applyNumberFormat="1" applyFont="1" applyFill="1" applyBorder="1" applyAlignment="1">
      <alignment horizontal="right" vertical="center" wrapText="1" readingOrder="1"/>
    </xf>
    <xf numFmtId="173" fontId="2" fillId="0" borderId="0" xfId="0" applyNumberFormat="1" applyFont="1" applyFill="1" applyAlignment="1">
      <alignment vertical="center"/>
    </xf>
    <xf numFmtId="49" fontId="2" fillId="0" borderId="0" xfId="0" applyNumberFormat="1" applyFont="1" applyFill="1" applyBorder="1" applyAlignment="1">
      <alignment wrapText="1"/>
    </xf>
    <xf numFmtId="0" fontId="10" fillId="0" borderId="10" xfId="0" applyFont="1" applyFill="1" applyBorder="1" applyAlignment="1">
      <alignment horizontal="left" vertical="center" wrapText="1"/>
    </xf>
    <xf numFmtId="170" fontId="10" fillId="0" borderId="10" xfId="0" applyNumberFormat="1" applyFont="1" applyFill="1" applyBorder="1" applyAlignment="1">
      <alignment horizontal="center" vertical="center" wrapText="1" readingOrder="1"/>
    </xf>
    <xf numFmtId="0" fontId="10" fillId="0" borderId="10" xfId="0" applyFont="1" applyFill="1" applyBorder="1" applyAlignment="1">
      <alignment vertical="center" wrapText="1"/>
    </xf>
    <xf numFmtId="0" fontId="10" fillId="0" borderId="10" xfId="0" applyNumberFormat="1" applyFont="1" applyFill="1" applyBorder="1" applyAlignment="1">
      <alignment horizontal="left" vertical="center" wrapText="1" readingOrder="1"/>
    </xf>
    <xf numFmtId="0" fontId="12" fillId="0" borderId="0" xfId="0" applyFont="1" applyFill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10" fillId="0" borderId="0" xfId="0" applyFont="1" applyFill="1" applyAlignment="1">
      <alignment vertical="center"/>
    </xf>
    <xf numFmtId="0" fontId="52" fillId="0" borderId="0" xfId="0" applyFont="1" applyFill="1" applyAlignment="1">
      <alignment horizontal="left"/>
    </xf>
    <xf numFmtId="0" fontId="53" fillId="0" borderId="0" xfId="0" applyFont="1" applyFill="1" applyAlignment="1">
      <alignment vertical="center"/>
    </xf>
    <xf numFmtId="167" fontId="10" fillId="0" borderId="10" xfId="62" applyFont="1" applyFill="1" applyBorder="1" applyAlignment="1">
      <alignment horizontal="left" vertical="center" wrapText="1"/>
    </xf>
    <xf numFmtId="49" fontId="9" fillId="0" borderId="10" xfId="54" applyNumberFormat="1" applyFont="1" applyFill="1" applyBorder="1" applyAlignment="1" applyProtection="1">
      <alignment horizontal="center" vertical="center" readingOrder="1"/>
      <protection hidden="1"/>
    </xf>
    <xf numFmtId="4" fontId="2" fillId="0" borderId="0" xfId="0" applyNumberFormat="1" applyFont="1" applyFill="1" applyBorder="1" applyAlignment="1">
      <alignment wrapText="1"/>
    </xf>
    <xf numFmtId="49" fontId="10" fillId="0" borderId="10" xfId="0" applyNumberFormat="1" applyFont="1" applyFill="1" applyBorder="1" applyAlignment="1">
      <alignment horizontal="justify" vertical="center" wrapText="1"/>
    </xf>
    <xf numFmtId="0" fontId="9" fillId="0" borderId="0" xfId="0" applyNumberFormat="1" applyFont="1" applyFill="1" applyAlignment="1">
      <alignment horizontal="center" vertical="center" wrapText="1" readingOrder="1"/>
    </xf>
    <xf numFmtId="173" fontId="6" fillId="0" borderId="11" xfId="53" applyNumberFormat="1" applyFont="1" applyFill="1" applyBorder="1" applyAlignment="1" applyProtection="1">
      <alignment horizontal="left" vertical="center" wrapText="1"/>
      <protection hidden="1"/>
    </xf>
    <xf numFmtId="0" fontId="9" fillId="0" borderId="0" xfId="0" applyNumberFormat="1" applyFont="1" applyFill="1" applyAlignment="1">
      <alignment horizontal="center" vertical="center" wrapText="1"/>
    </xf>
    <xf numFmtId="0" fontId="9" fillId="0" borderId="10" xfId="54" applyNumberFormat="1" applyFont="1" applyFill="1" applyBorder="1" applyAlignment="1" applyProtection="1">
      <alignment horizontal="left" vertical="center" wrapText="1"/>
      <protection hidden="1"/>
    </xf>
    <xf numFmtId="0" fontId="10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10" fillId="0" borderId="10" xfId="54" applyNumberFormat="1" applyFont="1" applyFill="1" applyBorder="1" applyAlignment="1" applyProtection="1">
      <alignment horizontal="left" vertical="center" wrapText="1"/>
      <protection hidden="1"/>
    </xf>
    <xf numFmtId="0" fontId="10" fillId="0" borderId="10" xfId="0" applyNumberFormat="1" applyFont="1" applyFill="1" applyBorder="1" applyAlignment="1">
      <alignment horizontal="left" vertical="center" wrapText="1"/>
    </xf>
    <xf numFmtId="0" fontId="10" fillId="0" borderId="10" xfId="0" applyNumberFormat="1" applyFont="1" applyFill="1" applyBorder="1" applyAlignment="1">
      <alignment vertical="center" wrapText="1"/>
    </xf>
    <xf numFmtId="0" fontId="2" fillId="0" borderId="0" xfId="0" applyNumberFormat="1" applyFont="1" applyFill="1" applyAlignment="1">
      <alignment vertical="center" wrapText="1"/>
    </xf>
    <xf numFmtId="170" fontId="10" fillId="0" borderId="10" xfId="0" applyNumberFormat="1" applyFont="1" applyFill="1" applyBorder="1" applyAlignment="1">
      <alignment horizontal="right" vertical="center" wrapText="1" readingOrder="1"/>
    </xf>
    <xf numFmtId="0" fontId="10" fillId="0" borderId="0" xfId="0" applyFont="1" applyFill="1" applyAlignment="1">
      <alignment vertical="center" wrapText="1"/>
    </xf>
    <xf numFmtId="0" fontId="9" fillId="0" borderId="10" xfId="54" applyNumberFormat="1" applyFont="1" applyFill="1" applyBorder="1" applyAlignment="1" applyProtection="1">
      <alignment horizontal="center" vertical="center" wrapText="1" readingOrder="1"/>
      <protection hidden="1"/>
    </xf>
    <xf numFmtId="173" fontId="10" fillId="0" borderId="10" xfId="0" applyNumberFormat="1" applyFont="1" applyFill="1" applyBorder="1" applyAlignment="1">
      <alignment horizontal="center" vertical="center" wrapText="1" readingOrder="1"/>
    </xf>
    <xf numFmtId="170" fontId="9" fillId="0" borderId="10" xfId="0" applyNumberFormat="1" applyFont="1" applyFill="1" applyBorder="1" applyAlignment="1">
      <alignment horizontal="center" vertical="center" wrapText="1" readingOrder="1"/>
    </xf>
    <xf numFmtId="0" fontId="10" fillId="0" borderId="10" xfId="0" applyFont="1" applyBorder="1" applyAlignment="1">
      <alignment vertical="center"/>
    </xf>
    <xf numFmtId="2" fontId="10" fillId="0" borderId="10" xfId="0" applyNumberFormat="1" applyFont="1" applyFill="1" applyBorder="1" applyAlignment="1">
      <alignment wrapText="1"/>
    </xf>
    <xf numFmtId="170" fontId="6" fillId="0" borderId="10" xfId="54" applyNumberFormat="1" applyFont="1" applyFill="1" applyBorder="1" applyAlignment="1" applyProtection="1">
      <alignment horizontal="center" vertical="center" readingOrder="1"/>
      <protection hidden="1"/>
    </xf>
    <xf numFmtId="0" fontId="7" fillId="0" borderId="10" xfId="0" applyFont="1" applyFill="1" applyBorder="1" applyAlignment="1">
      <alignment horizontal="center" vertical="center" readingOrder="1"/>
    </xf>
    <xf numFmtId="1" fontId="2" fillId="0" borderId="10" xfId="53" applyNumberFormat="1" applyFont="1" applyFill="1" applyBorder="1" applyAlignment="1" applyProtection="1">
      <alignment horizontal="center" vertical="center" wrapText="1" readingOrder="1"/>
      <protection hidden="1"/>
    </xf>
    <xf numFmtId="1" fontId="2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54" applyNumberFormat="1" applyFont="1" applyFill="1" applyBorder="1" applyAlignment="1" applyProtection="1">
      <alignment horizontal="center" vertical="center" readingOrder="1"/>
      <protection hidden="1"/>
    </xf>
    <xf numFmtId="0" fontId="2" fillId="0" borderId="10" xfId="54" applyNumberFormat="1" applyFont="1" applyFill="1" applyBorder="1" applyAlignment="1" applyProtection="1">
      <alignment horizontal="center" vertical="center" wrapText="1" readingOrder="1"/>
      <protection hidden="1"/>
    </xf>
    <xf numFmtId="170" fontId="10" fillId="0" borderId="10" xfId="54" applyNumberFormat="1" applyFont="1" applyFill="1" applyBorder="1" applyAlignment="1" applyProtection="1">
      <alignment horizontal="center" vertical="center" readingOrder="1"/>
      <protection hidden="1"/>
    </xf>
    <xf numFmtId="170" fontId="9" fillId="0" borderId="10" xfId="54" applyNumberFormat="1" applyFont="1" applyFill="1" applyBorder="1" applyAlignment="1" applyProtection="1">
      <alignment horizontal="center" vertical="center" readingOrder="1"/>
      <protection hidden="1"/>
    </xf>
    <xf numFmtId="0" fontId="10" fillId="0" borderId="11" xfId="0" applyFont="1" applyFill="1" applyBorder="1" applyAlignment="1">
      <alignment vertical="center"/>
    </xf>
    <xf numFmtId="0" fontId="10" fillId="0" borderId="0" xfId="0" applyNumberFormat="1" applyFont="1" applyFill="1" applyAlignment="1">
      <alignment vertical="center" wrapText="1"/>
    </xf>
    <xf numFmtId="49" fontId="10" fillId="0" borderId="0" xfId="0" applyNumberFormat="1" applyFont="1" applyFill="1" applyAlignment="1">
      <alignment vertical="center"/>
    </xf>
    <xf numFmtId="170" fontId="10" fillId="0" borderId="0" xfId="0" applyNumberFormat="1" applyFont="1" applyFill="1" applyAlignment="1">
      <alignment horizontal="center" vertical="center"/>
    </xf>
    <xf numFmtId="0" fontId="10" fillId="0" borderId="0" xfId="54" applyNumberFormat="1" applyFont="1" applyFill="1" applyBorder="1" applyAlignment="1" applyProtection="1">
      <alignment vertical="center" wrapText="1"/>
      <protection hidden="1"/>
    </xf>
    <xf numFmtId="171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4" fontId="6" fillId="0" borderId="0" xfId="0" applyNumberFormat="1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9" fillId="0" borderId="12" xfId="54" applyNumberFormat="1" applyFont="1" applyFill="1" applyBorder="1" applyAlignment="1">
      <alignment vertical="center" wrapText="1"/>
      <protection/>
    </xf>
    <xf numFmtId="173" fontId="10" fillId="0" borderId="13" xfId="0" applyNumberFormat="1" applyFont="1" applyFill="1" applyBorder="1" applyAlignment="1">
      <alignment horizontal="right" vertical="center" wrapText="1" readingOrder="1"/>
    </xf>
    <xf numFmtId="170" fontId="9" fillId="0" borderId="13" xfId="0" applyNumberFormat="1" applyFont="1" applyFill="1" applyBorder="1" applyAlignment="1">
      <alignment horizontal="center" vertical="center" wrapText="1" readingOrder="1"/>
    </xf>
    <xf numFmtId="170" fontId="9" fillId="0" borderId="0" xfId="0" applyNumberFormat="1" applyFont="1" applyFill="1" applyBorder="1" applyAlignment="1">
      <alignment horizontal="center" vertical="center" wrapText="1" readingOrder="1"/>
    </xf>
    <xf numFmtId="170" fontId="9" fillId="0" borderId="0" xfId="0" applyNumberFormat="1" applyFont="1" applyFill="1" applyBorder="1" applyAlignment="1">
      <alignment horizontal="right" vertical="center" wrapText="1" readingOrder="1"/>
    </xf>
    <xf numFmtId="170" fontId="10" fillId="0" borderId="0" xfId="0" applyNumberFormat="1" applyFont="1" applyFill="1" applyBorder="1" applyAlignment="1">
      <alignment horizontal="center" vertical="center"/>
    </xf>
    <xf numFmtId="173" fontId="7" fillId="0" borderId="0" xfId="0" applyNumberFormat="1" applyFont="1" applyFill="1" applyBorder="1" applyAlignment="1">
      <alignment vertical="center"/>
    </xf>
    <xf numFmtId="173" fontId="2" fillId="0" borderId="0" xfId="0" applyNumberFormat="1" applyFont="1" applyFill="1" applyBorder="1" applyAlignment="1">
      <alignment/>
    </xf>
    <xf numFmtId="173" fontId="7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vertical="center"/>
    </xf>
    <xf numFmtId="170" fontId="10" fillId="0" borderId="12" xfId="0" applyNumberFormat="1" applyFont="1" applyFill="1" applyBorder="1" applyAlignment="1">
      <alignment horizontal="right" vertical="center" wrapText="1" readingOrder="1"/>
    </xf>
    <xf numFmtId="0" fontId="10" fillId="0" borderId="10" xfId="53" applyNumberFormat="1" applyFont="1" applyFill="1" applyBorder="1" applyAlignment="1" applyProtection="1">
      <alignment horizontal="left" vertical="top" wrapText="1" readingOrder="1"/>
      <protection hidden="1"/>
    </xf>
    <xf numFmtId="0" fontId="10" fillId="0" borderId="10" xfId="54" applyNumberFormat="1" applyFont="1" applyFill="1" applyBorder="1" applyAlignment="1" applyProtection="1">
      <alignment horizontal="left" vertical="center" wrapText="1" readingOrder="1"/>
      <protection hidden="1"/>
    </xf>
    <xf numFmtId="0" fontId="0" fillId="32" borderId="0" xfId="0" applyFont="1" applyFill="1" applyAlignment="1">
      <alignment horizontal="center"/>
    </xf>
    <xf numFmtId="0" fontId="10" fillId="32" borderId="0" xfId="0" applyNumberFormat="1" applyFont="1" applyFill="1" applyAlignment="1">
      <alignment horizontal="center" vertical="center" wrapText="1" readingOrder="1"/>
    </xf>
    <xf numFmtId="0" fontId="6" fillId="32" borderId="10" xfId="0" applyFont="1" applyFill="1" applyBorder="1" applyAlignment="1">
      <alignment horizontal="center" vertical="center" wrapText="1"/>
    </xf>
    <xf numFmtId="0" fontId="6" fillId="32" borderId="10" xfId="54" applyNumberFormat="1" applyFont="1" applyFill="1" applyBorder="1" applyAlignment="1" applyProtection="1">
      <alignment horizontal="center" vertical="center" wrapText="1"/>
      <protection hidden="1"/>
    </xf>
    <xf numFmtId="172" fontId="9" fillId="32" borderId="10" xfId="0" applyNumberFormat="1" applyFont="1" applyFill="1" applyBorder="1" applyAlignment="1">
      <alignment horizontal="center" vertical="center" wrapText="1"/>
    </xf>
    <xf numFmtId="172" fontId="10" fillId="32" borderId="10" xfId="0" applyNumberFormat="1" applyFont="1" applyFill="1" applyBorder="1" applyAlignment="1">
      <alignment horizontal="center" vertical="center" wrapText="1"/>
    </xf>
    <xf numFmtId="170" fontId="9" fillId="32" borderId="10" xfId="54" applyNumberFormat="1" applyFont="1" applyFill="1" applyBorder="1" applyAlignment="1" applyProtection="1">
      <alignment horizontal="center" vertical="center" readingOrder="1"/>
      <protection hidden="1"/>
    </xf>
    <xf numFmtId="170" fontId="10" fillId="32" borderId="10" xfId="0" applyNumberFormat="1" applyFont="1" applyFill="1" applyBorder="1" applyAlignment="1">
      <alignment horizontal="center" vertical="center" wrapText="1" readingOrder="1"/>
    </xf>
    <xf numFmtId="172" fontId="10" fillId="32" borderId="10" xfId="0" applyNumberFormat="1" applyFont="1" applyFill="1" applyBorder="1" applyAlignment="1">
      <alignment horizontal="center" vertical="center" wrapText="1" readingOrder="1"/>
    </xf>
    <xf numFmtId="170" fontId="9" fillId="32" borderId="10" xfId="0" applyNumberFormat="1" applyFont="1" applyFill="1" applyBorder="1" applyAlignment="1">
      <alignment horizontal="center" vertical="center" wrapText="1" readingOrder="1"/>
    </xf>
    <xf numFmtId="170" fontId="10" fillId="32" borderId="0" xfId="0" applyNumberFormat="1" applyFont="1" applyFill="1" applyAlignment="1">
      <alignment vertical="center"/>
    </xf>
    <xf numFmtId="0" fontId="54" fillId="32" borderId="0" xfId="0" applyFont="1" applyFill="1" applyAlignment="1">
      <alignment vertical="center"/>
    </xf>
    <xf numFmtId="0" fontId="55" fillId="32" borderId="0" xfId="0" applyFont="1" applyFill="1" applyAlignment="1">
      <alignment vertical="center"/>
    </xf>
    <xf numFmtId="0" fontId="2" fillId="32" borderId="0" xfId="0" applyFont="1" applyFill="1" applyAlignment="1">
      <alignment horizontal="center" vertical="center"/>
    </xf>
    <xf numFmtId="0" fontId="9" fillId="32" borderId="0" xfId="0" applyNumberFormat="1" applyFont="1" applyFill="1" applyAlignment="1">
      <alignment horizontal="center" vertical="center" wrapText="1" readingOrder="1"/>
    </xf>
    <xf numFmtId="0" fontId="10" fillId="32" borderId="0" xfId="0" applyFont="1" applyFill="1" applyAlignment="1">
      <alignment vertical="center"/>
    </xf>
    <xf numFmtId="0" fontId="2" fillId="32" borderId="0" xfId="0" applyFont="1" applyFill="1" applyAlignment="1">
      <alignment vertical="center"/>
    </xf>
    <xf numFmtId="0" fontId="9" fillId="0" borderId="13" xfId="54" applyNumberFormat="1" applyFont="1" applyFill="1" applyBorder="1" applyAlignment="1">
      <alignment horizontal="center" vertical="center" wrapText="1"/>
      <protection/>
    </xf>
    <xf numFmtId="0" fontId="9" fillId="0" borderId="12" xfId="54" applyNumberFormat="1" applyFont="1" applyFill="1" applyBorder="1" applyAlignment="1">
      <alignment horizontal="center" vertical="center" wrapText="1"/>
      <protection/>
    </xf>
    <xf numFmtId="0" fontId="2" fillId="0" borderId="14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9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Alignment="1">
      <alignment horizontal="center" vertical="center"/>
    </xf>
    <xf numFmtId="49" fontId="6" fillId="0" borderId="10" xfId="54" applyNumberFormat="1" applyFont="1" applyFill="1" applyBorder="1" applyAlignment="1" applyProtection="1">
      <alignment horizontal="center" vertical="center" wrapText="1" readingOrder="1"/>
      <protection hidden="1"/>
    </xf>
    <xf numFmtId="0" fontId="6" fillId="0" borderId="10" xfId="54" applyNumberFormat="1" applyFont="1" applyFill="1" applyBorder="1" applyAlignment="1" applyProtection="1">
      <alignment horizontal="center" vertical="center" wrapText="1" readingOrder="1"/>
      <protection hidden="1"/>
    </xf>
    <xf numFmtId="0" fontId="6" fillId="0" borderId="13" xfId="53" applyFont="1" applyFill="1" applyBorder="1" applyAlignment="1" applyProtection="1">
      <alignment horizontal="center" vertical="center"/>
      <protection hidden="1"/>
    </xf>
    <xf numFmtId="0" fontId="6" fillId="0" borderId="12" xfId="53" applyFont="1" applyFill="1" applyBorder="1" applyAlignment="1" applyProtection="1">
      <alignment horizontal="center" vertical="center"/>
      <protection hidden="1"/>
    </xf>
    <xf numFmtId="0" fontId="6" fillId="0" borderId="11" xfId="53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Alignment="1">
      <alignment horizontal="center" wrapText="1"/>
    </xf>
    <xf numFmtId="0" fontId="12" fillId="0" borderId="0" xfId="0" applyFont="1" applyFill="1" applyAlignment="1">
      <alignment horizontal="right" vertical="center" wrapText="1"/>
    </xf>
    <xf numFmtId="0" fontId="9" fillId="0" borderId="0" xfId="0" applyNumberFormat="1" applyFont="1" applyFill="1" applyAlignment="1">
      <alignment horizontal="center" vertical="center" wrapText="1" readingOrder="1"/>
    </xf>
    <xf numFmtId="0" fontId="6" fillId="0" borderId="10" xfId="54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horizontal="right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1" xfId="53"/>
    <cellStyle name="Обычный_Tmp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847725</xdr:colOff>
      <xdr:row>133</xdr:row>
      <xdr:rowOff>0</xdr:rowOff>
    </xdr:from>
    <xdr:ext cx="85725" cy="809625"/>
    <xdr:sp fLocksText="0">
      <xdr:nvSpPr>
        <xdr:cNvPr id="1" name="Text Box 31"/>
        <xdr:cNvSpPr txBox="1">
          <a:spLocks noChangeArrowheads="1"/>
        </xdr:cNvSpPr>
      </xdr:nvSpPr>
      <xdr:spPr>
        <a:xfrm>
          <a:off x="847725" y="65436750"/>
          <a:ext cx="85725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847725</xdr:colOff>
      <xdr:row>133</xdr:row>
      <xdr:rowOff>0</xdr:rowOff>
    </xdr:from>
    <xdr:ext cx="76200" cy="200025"/>
    <xdr:sp fLocksText="0">
      <xdr:nvSpPr>
        <xdr:cNvPr id="2" name="Text Box 31"/>
        <xdr:cNvSpPr txBox="1">
          <a:spLocks noChangeArrowheads="1"/>
        </xdr:cNvSpPr>
      </xdr:nvSpPr>
      <xdr:spPr>
        <a:xfrm>
          <a:off x="847725" y="65436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847725</xdr:colOff>
      <xdr:row>133</xdr:row>
      <xdr:rowOff>0</xdr:rowOff>
    </xdr:from>
    <xdr:ext cx="85725" cy="809625"/>
    <xdr:sp fLocksText="0">
      <xdr:nvSpPr>
        <xdr:cNvPr id="3" name="Text Box 31"/>
        <xdr:cNvSpPr txBox="1">
          <a:spLocks noChangeArrowheads="1"/>
        </xdr:cNvSpPr>
      </xdr:nvSpPr>
      <xdr:spPr>
        <a:xfrm>
          <a:off x="847725" y="65436750"/>
          <a:ext cx="85725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847725</xdr:colOff>
      <xdr:row>133</xdr:row>
      <xdr:rowOff>0</xdr:rowOff>
    </xdr:from>
    <xdr:ext cx="76200" cy="200025"/>
    <xdr:sp fLocksText="0">
      <xdr:nvSpPr>
        <xdr:cNvPr id="4" name="Text Box 31"/>
        <xdr:cNvSpPr txBox="1">
          <a:spLocks noChangeArrowheads="1"/>
        </xdr:cNvSpPr>
      </xdr:nvSpPr>
      <xdr:spPr>
        <a:xfrm>
          <a:off x="847725" y="65436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847725</xdr:colOff>
      <xdr:row>156</xdr:row>
      <xdr:rowOff>0</xdr:rowOff>
    </xdr:from>
    <xdr:ext cx="85725" cy="638175"/>
    <xdr:sp fLocksText="0">
      <xdr:nvSpPr>
        <xdr:cNvPr id="5" name="Text Box 31"/>
        <xdr:cNvSpPr txBox="1">
          <a:spLocks noChangeArrowheads="1"/>
        </xdr:cNvSpPr>
      </xdr:nvSpPr>
      <xdr:spPr>
        <a:xfrm>
          <a:off x="847725" y="75199875"/>
          <a:ext cx="8572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847725</xdr:colOff>
      <xdr:row>159</xdr:row>
      <xdr:rowOff>0</xdr:rowOff>
    </xdr:from>
    <xdr:ext cx="76200" cy="190500"/>
    <xdr:sp fLocksText="0">
      <xdr:nvSpPr>
        <xdr:cNvPr id="6" name="Text Box 31"/>
        <xdr:cNvSpPr txBox="1">
          <a:spLocks noChangeArrowheads="1"/>
        </xdr:cNvSpPr>
      </xdr:nvSpPr>
      <xdr:spPr>
        <a:xfrm>
          <a:off x="847725" y="76276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847725</xdr:colOff>
      <xdr:row>156</xdr:row>
      <xdr:rowOff>0</xdr:rowOff>
    </xdr:from>
    <xdr:ext cx="85725" cy="638175"/>
    <xdr:sp fLocksText="0">
      <xdr:nvSpPr>
        <xdr:cNvPr id="7" name="Text Box 31"/>
        <xdr:cNvSpPr txBox="1">
          <a:spLocks noChangeArrowheads="1"/>
        </xdr:cNvSpPr>
      </xdr:nvSpPr>
      <xdr:spPr>
        <a:xfrm>
          <a:off x="847725" y="75199875"/>
          <a:ext cx="8572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847725</xdr:colOff>
      <xdr:row>159</xdr:row>
      <xdr:rowOff>0</xdr:rowOff>
    </xdr:from>
    <xdr:ext cx="76200" cy="190500"/>
    <xdr:sp fLocksText="0">
      <xdr:nvSpPr>
        <xdr:cNvPr id="8" name="Text Box 31"/>
        <xdr:cNvSpPr txBox="1">
          <a:spLocks noChangeArrowheads="1"/>
        </xdr:cNvSpPr>
      </xdr:nvSpPr>
      <xdr:spPr>
        <a:xfrm>
          <a:off x="847725" y="76276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68"/>
  <sheetViews>
    <sheetView tabSelected="1" view="pageBreakPreview" zoomScale="70" zoomScaleNormal="115" zoomScaleSheetLayoutView="70" workbookViewId="0" topLeftCell="A116">
      <selection activeCell="A63" sqref="A63:A64"/>
    </sheetView>
  </sheetViews>
  <sheetFormatPr defaultColWidth="9.140625" defaultRowHeight="12.75"/>
  <cols>
    <col min="1" max="1" width="76.7109375" style="68" customWidth="1"/>
    <col min="2" max="2" width="24.421875" style="21" customWidth="1"/>
    <col min="3" max="3" width="11.00390625" style="4" customWidth="1"/>
    <col min="4" max="4" width="13.421875" style="55" hidden="1" customWidth="1"/>
    <col min="5" max="5" width="18.140625" style="55" hidden="1" customWidth="1"/>
    <col min="6" max="6" width="12.140625" style="120" customWidth="1"/>
    <col min="7" max="7" width="14.28125" style="120" customWidth="1"/>
    <col min="8" max="8" width="12.140625" style="120" customWidth="1"/>
    <col min="9" max="9" width="19.28125" style="44" hidden="1" customWidth="1"/>
    <col min="10" max="10" width="20.00390625" style="39" hidden="1" customWidth="1"/>
    <col min="11" max="11" width="12.8515625" style="12" customWidth="1"/>
    <col min="12" max="12" width="12.7109375" style="26" customWidth="1"/>
    <col min="13" max="13" width="19.8515625" style="1" customWidth="1"/>
    <col min="14" max="17" width="9.140625" style="1" customWidth="1"/>
    <col min="18" max="16384" width="9.140625" style="1" customWidth="1"/>
  </cols>
  <sheetData>
    <row r="1" spans="3:8" ht="72" customHeight="1">
      <c r="C1" s="140" t="s">
        <v>157</v>
      </c>
      <c r="D1" s="141"/>
      <c r="E1" s="141"/>
      <c r="F1" s="141"/>
      <c r="G1" s="141"/>
      <c r="H1" s="141"/>
    </row>
    <row r="2" spans="1:12" s="9" customFormat="1" ht="84.75" customHeight="1">
      <c r="A2" s="5"/>
      <c r="B2" s="50"/>
      <c r="C2" s="137" t="s">
        <v>151</v>
      </c>
      <c r="D2" s="137"/>
      <c r="E2" s="137"/>
      <c r="F2" s="137"/>
      <c r="G2" s="137"/>
      <c r="H2" s="137"/>
      <c r="I2" s="37"/>
      <c r="J2" s="37"/>
      <c r="K2" s="14"/>
      <c r="L2" s="27"/>
    </row>
    <row r="3" spans="1:12" s="9" customFormat="1" ht="10.5" customHeight="1">
      <c r="A3" s="24"/>
      <c r="B3" s="16"/>
      <c r="C3" s="5"/>
      <c r="D3" s="54"/>
      <c r="E3" s="54"/>
      <c r="F3" s="107"/>
      <c r="G3" s="107"/>
      <c r="H3" s="107"/>
      <c r="I3" s="38"/>
      <c r="J3" s="38"/>
      <c r="K3" s="14"/>
      <c r="L3" s="27"/>
    </row>
    <row r="4" spans="1:12" s="9" customFormat="1" ht="56.25" customHeight="1">
      <c r="A4" s="138" t="s">
        <v>142</v>
      </c>
      <c r="B4" s="138"/>
      <c r="C4" s="138"/>
      <c r="D4" s="138"/>
      <c r="E4" s="138"/>
      <c r="F4" s="138"/>
      <c r="G4" s="138"/>
      <c r="H4" s="138"/>
      <c r="I4" s="38"/>
      <c r="J4" s="38"/>
      <c r="K4" s="14"/>
      <c r="L4" s="27"/>
    </row>
    <row r="5" spans="1:12" s="9" customFormat="1" ht="25.5" customHeight="1">
      <c r="A5" s="62"/>
      <c r="B5" s="60"/>
      <c r="C5" s="60"/>
      <c r="D5" s="60"/>
      <c r="E5" s="60"/>
      <c r="F5" s="121"/>
      <c r="G5" s="108"/>
      <c r="H5" s="108"/>
      <c r="I5" s="38"/>
      <c r="J5" s="38"/>
      <c r="K5" s="14"/>
      <c r="L5" s="27"/>
    </row>
    <row r="6" spans="1:10" ht="13.5" customHeight="1">
      <c r="A6" s="139" t="s">
        <v>2</v>
      </c>
      <c r="B6" s="131" t="s">
        <v>0</v>
      </c>
      <c r="C6" s="132" t="s">
        <v>1</v>
      </c>
      <c r="D6" s="77"/>
      <c r="E6" s="77"/>
      <c r="F6" s="133" t="s">
        <v>114</v>
      </c>
      <c r="G6" s="134"/>
      <c r="H6" s="135"/>
      <c r="I6" s="40"/>
      <c r="J6" s="40"/>
    </row>
    <row r="7" spans="1:19" ht="27.75" customHeight="1">
      <c r="A7" s="139"/>
      <c r="B7" s="131"/>
      <c r="C7" s="132"/>
      <c r="D7" s="78" t="s">
        <v>34</v>
      </c>
      <c r="E7" s="79" t="s">
        <v>13</v>
      </c>
      <c r="F7" s="109" t="s">
        <v>111</v>
      </c>
      <c r="G7" s="109" t="s">
        <v>112</v>
      </c>
      <c r="H7" s="109" t="s">
        <v>113</v>
      </c>
      <c r="I7" s="61" t="s">
        <v>14</v>
      </c>
      <c r="J7" s="41" t="s">
        <v>13</v>
      </c>
      <c r="L7" s="136"/>
      <c r="M7" s="136"/>
      <c r="N7" s="136"/>
      <c r="O7" s="136"/>
      <c r="P7" s="136"/>
      <c r="Q7" s="136"/>
      <c r="R7" s="136"/>
      <c r="S7" s="136"/>
    </row>
    <row r="8" spans="1:10" ht="12.75">
      <c r="A8" s="36">
        <v>1</v>
      </c>
      <c r="B8" s="17" t="s">
        <v>146</v>
      </c>
      <c r="C8" s="15">
        <v>3</v>
      </c>
      <c r="D8" s="80">
        <v>4</v>
      </c>
      <c r="E8" s="81">
        <v>7</v>
      </c>
      <c r="F8" s="110">
        <v>7</v>
      </c>
      <c r="G8" s="110">
        <v>8</v>
      </c>
      <c r="H8" s="110">
        <v>9</v>
      </c>
      <c r="I8" s="42"/>
      <c r="J8" s="42">
        <v>8</v>
      </c>
    </row>
    <row r="9" spans="1:12" s="93" customFormat="1" ht="18" customHeight="1">
      <c r="A9" s="63" t="s">
        <v>141</v>
      </c>
      <c r="B9" s="57"/>
      <c r="C9" s="6"/>
      <c r="D9" s="47">
        <f>+ROUND(I9/1000,1)</f>
        <v>45</v>
      </c>
      <c r="E9" s="47">
        <f>+ROUND(J9/1000,1)</f>
        <v>3372.5</v>
      </c>
      <c r="F9" s="116">
        <f>D9+E9</f>
        <v>3417.5</v>
      </c>
      <c r="G9" s="111">
        <f>G10+G14+G18</f>
        <v>45</v>
      </c>
      <c r="H9" s="111">
        <f>H10+H14+H18</f>
        <v>0</v>
      </c>
      <c r="I9" s="76">
        <f>I10+I14+I18</f>
        <v>45000</v>
      </c>
      <c r="J9" s="76">
        <f>J10+J14+J18</f>
        <v>3372475</v>
      </c>
      <c r="K9" s="91"/>
      <c r="L9" s="92"/>
    </row>
    <row r="10" spans="1:12" s="2" customFormat="1" ht="55.5" customHeight="1">
      <c r="A10" s="48" t="s">
        <v>149</v>
      </c>
      <c r="B10" s="18" t="s">
        <v>109</v>
      </c>
      <c r="C10" s="6"/>
      <c r="D10" s="47">
        <f aca="true" t="shared" si="0" ref="D10:E21">+ROUND(I10/1000,1)</f>
        <v>40</v>
      </c>
      <c r="E10" s="47">
        <f t="shared" si="0"/>
        <v>0</v>
      </c>
      <c r="F10" s="114">
        <f aca="true" t="shared" si="1" ref="F10:F17">D10+E10</f>
        <v>40</v>
      </c>
      <c r="G10" s="112">
        <f aca="true" t="shared" si="2" ref="G10:J12">G11</f>
        <v>40</v>
      </c>
      <c r="H10" s="112">
        <f t="shared" si="2"/>
        <v>0</v>
      </c>
      <c r="I10" s="72">
        <f t="shared" si="2"/>
        <v>40000</v>
      </c>
      <c r="J10" s="72">
        <f t="shared" si="2"/>
        <v>0</v>
      </c>
      <c r="K10" s="22"/>
      <c r="L10" s="28"/>
    </row>
    <row r="11" spans="1:12" s="2" customFormat="1" ht="40.5" customHeight="1">
      <c r="A11" s="70" t="s">
        <v>104</v>
      </c>
      <c r="B11" s="18" t="s">
        <v>110</v>
      </c>
      <c r="C11" s="6"/>
      <c r="D11" s="47">
        <f t="shared" si="0"/>
        <v>40</v>
      </c>
      <c r="E11" s="47">
        <f t="shared" si="0"/>
        <v>0</v>
      </c>
      <c r="F11" s="114">
        <f t="shared" si="1"/>
        <v>40</v>
      </c>
      <c r="G11" s="112">
        <f t="shared" si="2"/>
        <v>40</v>
      </c>
      <c r="H11" s="112">
        <f t="shared" si="2"/>
        <v>0</v>
      </c>
      <c r="I11" s="72">
        <f t="shared" si="2"/>
        <v>40000</v>
      </c>
      <c r="J11" s="72">
        <f t="shared" si="2"/>
        <v>0</v>
      </c>
      <c r="K11" s="22"/>
      <c r="L11" s="28"/>
    </row>
    <row r="12" spans="1:12" s="2" customFormat="1" ht="39" customHeight="1">
      <c r="A12" s="66" t="s">
        <v>93</v>
      </c>
      <c r="B12" s="18" t="s">
        <v>110</v>
      </c>
      <c r="C12" s="6">
        <v>200</v>
      </c>
      <c r="D12" s="47">
        <f t="shared" si="0"/>
        <v>40</v>
      </c>
      <c r="E12" s="47">
        <f t="shared" si="0"/>
        <v>0</v>
      </c>
      <c r="F12" s="114">
        <f t="shared" si="1"/>
        <v>40</v>
      </c>
      <c r="G12" s="112">
        <f t="shared" si="2"/>
        <v>40</v>
      </c>
      <c r="H12" s="112">
        <f t="shared" si="2"/>
        <v>0</v>
      </c>
      <c r="I12" s="72">
        <f t="shared" si="2"/>
        <v>40000</v>
      </c>
      <c r="J12" s="72">
        <f t="shared" si="2"/>
        <v>0</v>
      </c>
      <c r="K12" s="22"/>
      <c r="L12" s="28"/>
    </row>
    <row r="13" spans="1:12" s="2" customFormat="1" ht="37.5" customHeight="1">
      <c r="A13" s="34" t="s">
        <v>77</v>
      </c>
      <c r="B13" s="18" t="s">
        <v>110</v>
      </c>
      <c r="C13" s="6">
        <v>240</v>
      </c>
      <c r="D13" s="47">
        <f t="shared" si="0"/>
        <v>40</v>
      </c>
      <c r="E13" s="47">
        <f t="shared" si="0"/>
        <v>0</v>
      </c>
      <c r="F13" s="114">
        <f t="shared" si="1"/>
        <v>40</v>
      </c>
      <c r="G13" s="112">
        <v>40</v>
      </c>
      <c r="H13" s="112">
        <v>0</v>
      </c>
      <c r="I13" s="72">
        <v>40000</v>
      </c>
      <c r="J13" s="72"/>
      <c r="K13" s="22"/>
      <c r="L13" s="28"/>
    </row>
    <row r="14" spans="1:13" s="2" customFormat="1" ht="64.5" customHeight="1">
      <c r="A14" s="34" t="s">
        <v>134</v>
      </c>
      <c r="B14" s="18" t="s">
        <v>132</v>
      </c>
      <c r="C14" s="7"/>
      <c r="D14" s="47">
        <f t="shared" si="0"/>
        <v>5</v>
      </c>
      <c r="E14" s="47">
        <f t="shared" si="0"/>
        <v>0</v>
      </c>
      <c r="F14" s="114">
        <f t="shared" si="1"/>
        <v>5</v>
      </c>
      <c r="G14" s="112">
        <f aca="true" t="shared" si="3" ref="G14:J16">G15</f>
        <v>5</v>
      </c>
      <c r="H14" s="112">
        <f t="shared" si="3"/>
        <v>0</v>
      </c>
      <c r="I14" s="72">
        <f t="shared" si="3"/>
        <v>5000</v>
      </c>
      <c r="J14" s="72">
        <f t="shared" si="3"/>
        <v>0</v>
      </c>
      <c r="K14" s="22"/>
      <c r="L14" s="30"/>
      <c r="M14" s="3"/>
    </row>
    <row r="15" spans="1:13" s="2" customFormat="1" ht="27" customHeight="1">
      <c r="A15" s="53" t="s">
        <v>135</v>
      </c>
      <c r="B15" s="18" t="s">
        <v>133</v>
      </c>
      <c r="C15" s="7"/>
      <c r="D15" s="47">
        <f t="shared" si="0"/>
        <v>5</v>
      </c>
      <c r="E15" s="47">
        <f t="shared" si="0"/>
        <v>0</v>
      </c>
      <c r="F15" s="114">
        <f t="shared" si="1"/>
        <v>5</v>
      </c>
      <c r="G15" s="112">
        <f t="shared" si="3"/>
        <v>5</v>
      </c>
      <c r="H15" s="112">
        <f t="shared" si="3"/>
        <v>0</v>
      </c>
      <c r="I15" s="72">
        <f t="shared" si="3"/>
        <v>5000</v>
      </c>
      <c r="J15" s="72">
        <f t="shared" si="3"/>
        <v>0</v>
      </c>
      <c r="K15" s="22"/>
      <c r="L15" s="30"/>
      <c r="M15" s="3"/>
    </row>
    <row r="16" spans="1:13" s="2" customFormat="1" ht="48.75" customHeight="1">
      <c r="A16" s="64" t="s">
        <v>93</v>
      </c>
      <c r="B16" s="18" t="s">
        <v>133</v>
      </c>
      <c r="C16" s="7">
        <v>200</v>
      </c>
      <c r="D16" s="47">
        <f t="shared" si="0"/>
        <v>5</v>
      </c>
      <c r="E16" s="47">
        <f t="shared" si="0"/>
        <v>0</v>
      </c>
      <c r="F16" s="114">
        <f>D16+E16</f>
        <v>5</v>
      </c>
      <c r="G16" s="112">
        <f t="shared" si="3"/>
        <v>5</v>
      </c>
      <c r="H16" s="112">
        <f t="shared" si="3"/>
        <v>0</v>
      </c>
      <c r="I16" s="72">
        <f t="shared" si="3"/>
        <v>5000</v>
      </c>
      <c r="J16" s="72">
        <f t="shared" si="3"/>
        <v>0</v>
      </c>
      <c r="K16" s="22"/>
      <c r="L16" s="30"/>
      <c r="M16" s="3"/>
    </row>
    <row r="17" spans="1:13" s="2" customFormat="1" ht="45.75" customHeight="1">
      <c r="A17" s="34" t="s">
        <v>86</v>
      </c>
      <c r="B17" s="18" t="s">
        <v>133</v>
      </c>
      <c r="C17" s="7">
        <v>240</v>
      </c>
      <c r="D17" s="47">
        <f t="shared" si="0"/>
        <v>5</v>
      </c>
      <c r="E17" s="47">
        <f t="shared" si="0"/>
        <v>0</v>
      </c>
      <c r="F17" s="114">
        <f t="shared" si="1"/>
        <v>5</v>
      </c>
      <c r="G17" s="112">
        <v>5</v>
      </c>
      <c r="H17" s="112">
        <v>0</v>
      </c>
      <c r="I17" s="72">
        <v>5000</v>
      </c>
      <c r="J17" s="72"/>
      <c r="K17" s="22"/>
      <c r="L17" s="30"/>
      <c r="M17" s="3"/>
    </row>
    <row r="18" spans="1:13" s="2" customFormat="1" ht="74.25" customHeight="1">
      <c r="A18" s="34" t="s">
        <v>154</v>
      </c>
      <c r="B18" s="18" t="s">
        <v>152</v>
      </c>
      <c r="C18" s="7"/>
      <c r="D18" s="47">
        <f t="shared" si="0"/>
        <v>0</v>
      </c>
      <c r="E18" s="47">
        <f t="shared" si="0"/>
        <v>3372.5</v>
      </c>
      <c r="F18" s="114">
        <f>D18+E18</f>
        <v>3372.5</v>
      </c>
      <c r="G18" s="112">
        <v>0</v>
      </c>
      <c r="H18" s="112">
        <v>0</v>
      </c>
      <c r="I18" s="72">
        <f aca="true" t="shared" si="4" ref="I18:J20">I19</f>
        <v>0</v>
      </c>
      <c r="J18" s="72">
        <f t="shared" si="4"/>
        <v>3372475</v>
      </c>
      <c r="K18" s="22"/>
      <c r="L18" s="30"/>
      <c r="M18" s="3"/>
    </row>
    <row r="19" spans="1:13" s="2" customFormat="1" ht="30" customHeight="1">
      <c r="A19" s="34" t="s">
        <v>155</v>
      </c>
      <c r="B19" s="18" t="s">
        <v>153</v>
      </c>
      <c r="C19" s="7"/>
      <c r="D19" s="47">
        <f t="shared" si="0"/>
        <v>0</v>
      </c>
      <c r="E19" s="47">
        <f t="shared" si="0"/>
        <v>3372.5</v>
      </c>
      <c r="F19" s="114">
        <f>D19+E19</f>
        <v>3372.5</v>
      </c>
      <c r="G19" s="112">
        <v>0</v>
      </c>
      <c r="H19" s="112">
        <v>0</v>
      </c>
      <c r="I19" s="72">
        <f t="shared" si="4"/>
        <v>0</v>
      </c>
      <c r="J19" s="72">
        <f t="shared" si="4"/>
        <v>3372475</v>
      </c>
      <c r="K19" s="22"/>
      <c r="L19" s="30"/>
      <c r="M19" s="3"/>
    </row>
    <row r="20" spans="1:13" s="2" customFormat="1" ht="39" customHeight="1">
      <c r="A20" s="64" t="s">
        <v>93</v>
      </c>
      <c r="B20" s="18" t="s">
        <v>153</v>
      </c>
      <c r="C20" s="7">
        <v>200</v>
      </c>
      <c r="D20" s="47">
        <f t="shared" si="0"/>
        <v>0</v>
      </c>
      <c r="E20" s="47">
        <f t="shared" si="0"/>
        <v>3372.5</v>
      </c>
      <c r="F20" s="114">
        <f>D20+E20</f>
        <v>3372.5</v>
      </c>
      <c r="G20" s="112">
        <v>0</v>
      </c>
      <c r="H20" s="112">
        <v>0</v>
      </c>
      <c r="I20" s="72">
        <f t="shared" si="4"/>
        <v>0</v>
      </c>
      <c r="J20" s="72">
        <f t="shared" si="4"/>
        <v>3372475</v>
      </c>
      <c r="K20" s="22"/>
      <c r="L20" s="30"/>
      <c r="M20" s="3"/>
    </row>
    <row r="21" spans="1:13" s="2" customFormat="1" ht="36.75" customHeight="1">
      <c r="A21" s="34" t="s">
        <v>86</v>
      </c>
      <c r="B21" s="18" t="s">
        <v>153</v>
      </c>
      <c r="C21" s="7">
        <v>240</v>
      </c>
      <c r="D21" s="47">
        <f t="shared" si="0"/>
        <v>0</v>
      </c>
      <c r="E21" s="47">
        <f t="shared" si="0"/>
        <v>3372.5</v>
      </c>
      <c r="F21" s="114">
        <f>D21+E21</f>
        <v>3372.5</v>
      </c>
      <c r="G21" s="112">
        <v>0</v>
      </c>
      <c r="H21" s="112">
        <v>0</v>
      </c>
      <c r="I21" s="72"/>
      <c r="J21" s="72">
        <v>3372475</v>
      </c>
      <c r="K21" s="22"/>
      <c r="L21" s="30"/>
      <c r="M21" s="3"/>
    </row>
    <row r="22" spans="1:10" ht="18">
      <c r="A22" s="63" t="s">
        <v>140</v>
      </c>
      <c r="B22" s="57"/>
      <c r="C22" s="71"/>
      <c r="D22" s="82">
        <f>D23+D28+D33+D40+D44+D49+D54+D58+D67+D74+D81+D86+D143+D153</f>
        <v>17520.8</v>
      </c>
      <c r="E22" s="82">
        <f>E23+E28+E33+E40+E44+E49+E54+E58+E67+E74+E81+E86+E143+E153</f>
        <v>-448.5</v>
      </c>
      <c r="F22" s="113">
        <f>F23+F28+F33+F40+F44+F49+F54+F58+F67+F74+F81+F87+F97+F107+F123+F134+F138+F143+F153</f>
        <v>17163.9</v>
      </c>
      <c r="G22" s="113">
        <f>G23+G28+G33+G40+G44+G49+G54+G58+G63+G67+G74+G81+G87+G97+G107+G123+G134+G138+G143+G153-1</f>
        <v>13451.590000000002</v>
      </c>
      <c r="H22" s="113">
        <f>H23+H28+H33+H40+H44+H49+H54+H58+H63+H67+H74+H81+H87+H97+H107+H123+H134+H138+H143+H153-1</f>
        <v>12960.910000000002</v>
      </c>
      <c r="I22" s="83">
        <f>I23+I28+I33+I40+I44+I49+I54+I58+I63+I67+I74+I81+I87+I97+I107+I123+I134+I138+I143+I153</f>
        <v>17622392</v>
      </c>
      <c r="J22" s="83">
        <f>J23+J28+J33+J40+J44+J49+J54+J58+J63+J67+J74+J81+J87+J97+J107+J123+J134+J138+J143+J153</f>
        <v>-208496.71999999997</v>
      </c>
    </row>
    <row r="23" spans="1:12" s="2" customFormat="1" ht="41.25" customHeight="1">
      <c r="A23" s="64" t="s">
        <v>123</v>
      </c>
      <c r="B23" s="18" t="s">
        <v>124</v>
      </c>
      <c r="C23" s="7"/>
      <c r="D23" s="69">
        <f>+ROUND(I23/1000,1)</f>
        <v>1222.7</v>
      </c>
      <c r="E23" s="69">
        <f>+ROUND(J23/1000,1)</f>
        <v>58.3</v>
      </c>
      <c r="F23" s="114">
        <f>D23+E23</f>
        <v>1281</v>
      </c>
      <c r="G23" s="112">
        <f>G24</f>
        <v>1222.7</v>
      </c>
      <c r="H23" s="112">
        <f>H24</f>
        <v>1222.7</v>
      </c>
      <c r="I23" s="43">
        <f>I24</f>
        <v>1222657</v>
      </c>
      <c r="J23" s="43">
        <f>J24</f>
        <v>58255</v>
      </c>
      <c r="K23" s="22"/>
      <c r="L23" s="28"/>
    </row>
    <row r="24" spans="1:12" s="2" customFormat="1" ht="21.75" customHeight="1">
      <c r="A24" s="48" t="s">
        <v>15</v>
      </c>
      <c r="B24" s="18" t="s">
        <v>54</v>
      </c>
      <c r="C24" s="7"/>
      <c r="D24" s="69">
        <f aca="true" t="shared" si="5" ref="D24:E73">+ROUND(I24/1000,1)</f>
        <v>1222.7</v>
      </c>
      <c r="E24" s="69">
        <f t="shared" si="5"/>
        <v>58.3</v>
      </c>
      <c r="F24" s="114">
        <f aca="true" t="shared" si="6" ref="F24:F32">D24+E24</f>
        <v>1281</v>
      </c>
      <c r="G24" s="112">
        <f>G26</f>
        <v>1222.7</v>
      </c>
      <c r="H24" s="112">
        <f>H26</f>
        <v>1222.7</v>
      </c>
      <c r="I24" s="43">
        <f>I26</f>
        <v>1222657</v>
      </c>
      <c r="J24" s="43">
        <f>J26</f>
        <v>58255</v>
      </c>
      <c r="K24" s="22"/>
      <c r="L24" s="28"/>
    </row>
    <row r="25" spans="1:12" s="2" customFormat="1" ht="33.75" customHeight="1">
      <c r="A25" s="48" t="s">
        <v>16</v>
      </c>
      <c r="B25" s="18" t="s">
        <v>55</v>
      </c>
      <c r="C25" s="7"/>
      <c r="D25" s="69">
        <f t="shared" si="5"/>
        <v>1222.7</v>
      </c>
      <c r="E25" s="69">
        <f t="shared" si="5"/>
        <v>58.3</v>
      </c>
      <c r="F25" s="114">
        <f>D25+E25</f>
        <v>1281</v>
      </c>
      <c r="G25" s="112">
        <f aca="true" t="shared" si="7" ref="G25:J26">G26</f>
        <v>1222.7</v>
      </c>
      <c r="H25" s="112">
        <f t="shared" si="7"/>
        <v>1222.7</v>
      </c>
      <c r="I25" s="43">
        <f t="shared" si="7"/>
        <v>1222657</v>
      </c>
      <c r="J25" s="43">
        <f t="shared" si="7"/>
        <v>58255</v>
      </c>
      <c r="K25" s="22"/>
      <c r="L25" s="28"/>
    </row>
    <row r="26" spans="1:12" s="2" customFormat="1" ht="78" customHeight="1">
      <c r="A26" s="48" t="s">
        <v>80</v>
      </c>
      <c r="B26" s="18" t="s">
        <v>55</v>
      </c>
      <c r="C26" s="7">
        <v>100</v>
      </c>
      <c r="D26" s="69">
        <f t="shared" si="5"/>
        <v>1222.7</v>
      </c>
      <c r="E26" s="69">
        <f t="shared" si="5"/>
        <v>58.3</v>
      </c>
      <c r="F26" s="114">
        <f t="shared" si="6"/>
        <v>1281</v>
      </c>
      <c r="G26" s="112">
        <f t="shared" si="7"/>
        <v>1222.7</v>
      </c>
      <c r="H26" s="112">
        <f t="shared" si="7"/>
        <v>1222.7</v>
      </c>
      <c r="I26" s="43">
        <f t="shared" si="7"/>
        <v>1222657</v>
      </c>
      <c r="J26" s="43">
        <f t="shared" si="7"/>
        <v>58255</v>
      </c>
      <c r="K26" s="22"/>
      <c r="L26" s="28"/>
    </row>
    <row r="27" spans="1:12" s="2" customFormat="1" ht="39.75" customHeight="1">
      <c r="A27" s="64" t="s">
        <v>91</v>
      </c>
      <c r="B27" s="18" t="s">
        <v>55</v>
      </c>
      <c r="C27" s="7">
        <v>120</v>
      </c>
      <c r="D27" s="69">
        <f t="shared" si="5"/>
        <v>1222.7</v>
      </c>
      <c r="E27" s="69">
        <f t="shared" si="5"/>
        <v>58.3</v>
      </c>
      <c r="F27" s="114">
        <f t="shared" si="6"/>
        <v>1281</v>
      </c>
      <c r="G27" s="112">
        <v>1222.7</v>
      </c>
      <c r="H27" s="112">
        <v>1222.7</v>
      </c>
      <c r="I27" s="43">
        <v>1222657</v>
      </c>
      <c r="J27" s="43">
        <v>58255</v>
      </c>
      <c r="K27" s="22"/>
      <c r="L27" s="28"/>
    </row>
    <row r="28" spans="1:12" s="2" customFormat="1" ht="39" customHeight="1">
      <c r="A28" s="64" t="s">
        <v>127</v>
      </c>
      <c r="B28" s="18" t="s">
        <v>125</v>
      </c>
      <c r="C28" s="7"/>
      <c r="D28" s="69">
        <f>+ROUND(I28/1000,1)</f>
        <v>95.8</v>
      </c>
      <c r="E28" s="69">
        <f>+ROUND(J28/1000,1)</f>
        <v>0</v>
      </c>
      <c r="F28" s="114">
        <f>D28+E28</f>
        <v>95.8</v>
      </c>
      <c r="G28" s="112">
        <f>G29</f>
        <v>95.8</v>
      </c>
      <c r="H28" s="112">
        <f>H29</f>
        <v>95.8</v>
      </c>
      <c r="I28" s="43">
        <f>I29</f>
        <v>95760</v>
      </c>
      <c r="J28" s="43">
        <f>J29</f>
        <v>0</v>
      </c>
      <c r="K28" s="22"/>
      <c r="L28" s="28"/>
    </row>
    <row r="29" spans="1:12" s="2" customFormat="1" ht="40.5" customHeight="1">
      <c r="A29" s="70" t="s">
        <v>101</v>
      </c>
      <c r="B29" s="18" t="s">
        <v>102</v>
      </c>
      <c r="C29" s="7"/>
      <c r="D29" s="69">
        <f t="shared" si="5"/>
        <v>95.8</v>
      </c>
      <c r="E29" s="69">
        <f t="shared" si="5"/>
        <v>0</v>
      </c>
      <c r="F29" s="114">
        <f t="shared" si="6"/>
        <v>95.8</v>
      </c>
      <c r="G29" s="112">
        <f>G31</f>
        <v>95.8</v>
      </c>
      <c r="H29" s="112">
        <f>H31</f>
        <v>95.8</v>
      </c>
      <c r="I29" s="43">
        <f>I31</f>
        <v>95760</v>
      </c>
      <c r="J29" s="43">
        <f>J31</f>
        <v>0</v>
      </c>
      <c r="K29" s="22"/>
      <c r="L29" s="28"/>
    </row>
    <row r="30" spans="1:12" s="2" customFormat="1" ht="38.25" customHeight="1">
      <c r="A30" s="64" t="s">
        <v>16</v>
      </c>
      <c r="B30" s="18" t="s">
        <v>103</v>
      </c>
      <c r="C30" s="7"/>
      <c r="D30" s="69">
        <f t="shared" si="5"/>
        <v>95.8</v>
      </c>
      <c r="E30" s="69">
        <f t="shared" si="5"/>
        <v>0</v>
      </c>
      <c r="F30" s="114">
        <f t="shared" si="6"/>
        <v>95.8</v>
      </c>
      <c r="G30" s="112">
        <f aca="true" t="shared" si="8" ref="G30:J31">G31</f>
        <v>95.8</v>
      </c>
      <c r="H30" s="112">
        <f t="shared" si="8"/>
        <v>95.8</v>
      </c>
      <c r="I30" s="43">
        <f t="shared" si="8"/>
        <v>95760</v>
      </c>
      <c r="J30" s="43">
        <f t="shared" si="8"/>
        <v>0</v>
      </c>
      <c r="K30" s="22"/>
      <c r="L30" s="28"/>
    </row>
    <row r="31" spans="1:12" s="2" customFormat="1" ht="74.25" customHeight="1">
      <c r="A31" s="64" t="s">
        <v>80</v>
      </c>
      <c r="B31" s="18" t="s">
        <v>103</v>
      </c>
      <c r="C31" s="7">
        <v>100</v>
      </c>
      <c r="D31" s="69">
        <f t="shared" si="5"/>
        <v>95.8</v>
      </c>
      <c r="E31" s="69">
        <f t="shared" si="5"/>
        <v>0</v>
      </c>
      <c r="F31" s="114">
        <f t="shared" si="6"/>
        <v>95.8</v>
      </c>
      <c r="G31" s="112">
        <f t="shared" si="8"/>
        <v>95.8</v>
      </c>
      <c r="H31" s="112">
        <f t="shared" si="8"/>
        <v>95.8</v>
      </c>
      <c r="I31" s="43">
        <f t="shared" si="8"/>
        <v>95760</v>
      </c>
      <c r="J31" s="43">
        <f t="shared" si="8"/>
        <v>0</v>
      </c>
      <c r="K31" s="22"/>
      <c r="L31" s="28"/>
    </row>
    <row r="32" spans="1:12" s="2" customFormat="1" ht="41.25" customHeight="1">
      <c r="A32" s="64" t="s">
        <v>91</v>
      </c>
      <c r="B32" s="18" t="s">
        <v>103</v>
      </c>
      <c r="C32" s="7">
        <v>120</v>
      </c>
      <c r="D32" s="69">
        <f t="shared" si="5"/>
        <v>95.8</v>
      </c>
      <c r="E32" s="69">
        <f t="shared" si="5"/>
        <v>0</v>
      </c>
      <c r="F32" s="114">
        <f t="shared" si="6"/>
        <v>95.8</v>
      </c>
      <c r="G32" s="112">
        <v>95.8</v>
      </c>
      <c r="H32" s="112">
        <v>95.8</v>
      </c>
      <c r="I32" s="43">
        <v>95760</v>
      </c>
      <c r="J32" s="43"/>
      <c r="K32" s="22"/>
      <c r="L32" s="28"/>
    </row>
    <row r="33" spans="1:12" s="2" customFormat="1" ht="36" customHeight="1">
      <c r="A33" s="64" t="s">
        <v>128</v>
      </c>
      <c r="B33" s="18" t="s">
        <v>126</v>
      </c>
      <c r="C33" s="7"/>
      <c r="D33" s="69">
        <f>+ROUND(I33/1000,1)</f>
        <v>1271.5</v>
      </c>
      <c r="E33" s="69">
        <f>+ROUND(J33/1000,1)</f>
        <v>0</v>
      </c>
      <c r="F33" s="114">
        <f>D33+E33</f>
        <v>1271.5</v>
      </c>
      <c r="G33" s="112">
        <f>G34</f>
        <v>1154.04</v>
      </c>
      <c r="H33" s="112">
        <f>H34</f>
        <v>1137</v>
      </c>
      <c r="I33" s="43">
        <f>I34</f>
        <v>1271500</v>
      </c>
      <c r="J33" s="43"/>
      <c r="K33" s="22"/>
      <c r="L33" s="28"/>
    </row>
    <row r="34" spans="1:12" s="2" customFormat="1" ht="21" customHeight="1">
      <c r="A34" s="46" t="s">
        <v>17</v>
      </c>
      <c r="B34" s="18" t="s">
        <v>56</v>
      </c>
      <c r="C34" s="7"/>
      <c r="D34" s="69">
        <f t="shared" si="5"/>
        <v>1271.5</v>
      </c>
      <c r="E34" s="69">
        <f t="shared" si="5"/>
        <v>0</v>
      </c>
      <c r="F34" s="114">
        <f>D34+E34</f>
        <v>1271.5</v>
      </c>
      <c r="G34" s="112">
        <f>G36+G38</f>
        <v>1154.04</v>
      </c>
      <c r="H34" s="112">
        <f>H36+H38</f>
        <v>1137</v>
      </c>
      <c r="I34" s="43">
        <f>I36+I38</f>
        <v>1271500</v>
      </c>
      <c r="J34" s="43">
        <f>J36+J38</f>
        <v>0</v>
      </c>
      <c r="K34" s="22"/>
      <c r="L34" s="28"/>
    </row>
    <row r="35" spans="1:12" s="2" customFormat="1" ht="39" customHeight="1">
      <c r="A35" s="46" t="s">
        <v>16</v>
      </c>
      <c r="B35" s="18" t="s">
        <v>57</v>
      </c>
      <c r="C35" s="7"/>
      <c r="D35" s="69">
        <f t="shared" si="5"/>
        <v>1264</v>
      </c>
      <c r="E35" s="69">
        <f t="shared" si="5"/>
        <v>0</v>
      </c>
      <c r="F35" s="114">
        <f>D35+E35</f>
        <v>1264</v>
      </c>
      <c r="G35" s="112">
        <f aca="true" t="shared" si="9" ref="G35:J36">G36</f>
        <v>1149.04</v>
      </c>
      <c r="H35" s="112">
        <f t="shared" si="9"/>
        <v>1137</v>
      </c>
      <c r="I35" s="43">
        <f t="shared" si="9"/>
        <v>1264000</v>
      </c>
      <c r="J35" s="43">
        <f t="shared" si="9"/>
        <v>0</v>
      </c>
      <c r="K35" s="22"/>
      <c r="L35" s="28"/>
    </row>
    <row r="36" spans="1:12" s="2" customFormat="1" ht="72" customHeight="1">
      <c r="A36" s="46" t="s">
        <v>80</v>
      </c>
      <c r="B36" s="18" t="s">
        <v>57</v>
      </c>
      <c r="C36" s="7">
        <v>100</v>
      </c>
      <c r="D36" s="69">
        <f t="shared" si="5"/>
        <v>1264</v>
      </c>
      <c r="E36" s="69">
        <f t="shared" si="5"/>
        <v>0</v>
      </c>
      <c r="F36" s="114">
        <f>D36+E36</f>
        <v>1264</v>
      </c>
      <c r="G36" s="112">
        <f t="shared" si="9"/>
        <v>1149.04</v>
      </c>
      <c r="H36" s="112">
        <f t="shared" si="9"/>
        <v>1137</v>
      </c>
      <c r="I36" s="43">
        <f t="shared" si="9"/>
        <v>1264000</v>
      </c>
      <c r="J36" s="43">
        <f t="shared" si="9"/>
        <v>0</v>
      </c>
      <c r="K36" s="22"/>
      <c r="L36" s="28"/>
    </row>
    <row r="37" spans="1:12" s="2" customFormat="1" ht="38.25" customHeight="1">
      <c r="A37" s="64" t="s">
        <v>91</v>
      </c>
      <c r="B37" s="18" t="s">
        <v>57</v>
      </c>
      <c r="C37" s="7">
        <v>120</v>
      </c>
      <c r="D37" s="69">
        <f t="shared" si="5"/>
        <v>1264</v>
      </c>
      <c r="E37" s="69">
        <f t="shared" si="5"/>
        <v>0</v>
      </c>
      <c r="F37" s="114">
        <f>D37+E37</f>
        <v>1264</v>
      </c>
      <c r="G37" s="112">
        <v>1149.04</v>
      </c>
      <c r="H37" s="112">
        <v>1137</v>
      </c>
      <c r="I37" s="43">
        <f>932000+280000+50000+2000</f>
        <v>1264000</v>
      </c>
      <c r="J37" s="43"/>
      <c r="K37" s="22"/>
      <c r="L37" s="45"/>
    </row>
    <row r="38" spans="1:12" s="2" customFormat="1" ht="42" customHeight="1">
      <c r="A38" s="48" t="s">
        <v>93</v>
      </c>
      <c r="B38" s="18" t="s">
        <v>57</v>
      </c>
      <c r="C38" s="7">
        <v>200</v>
      </c>
      <c r="D38" s="69">
        <f t="shared" si="5"/>
        <v>7.5</v>
      </c>
      <c r="E38" s="69">
        <f t="shared" si="5"/>
        <v>0</v>
      </c>
      <c r="F38" s="114">
        <f aca="true" t="shared" si="10" ref="F38:F87">D38+E38</f>
        <v>7.5</v>
      </c>
      <c r="G38" s="112">
        <f>G39</f>
        <v>5</v>
      </c>
      <c r="H38" s="112">
        <f>H39</f>
        <v>0</v>
      </c>
      <c r="I38" s="43">
        <f>I39</f>
        <v>7500</v>
      </c>
      <c r="J38" s="43">
        <f>J39</f>
        <v>0</v>
      </c>
      <c r="K38" s="22"/>
      <c r="L38" s="28"/>
    </row>
    <row r="39" spans="1:12" s="2" customFormat="1" ht="39" customHeight="1">
      <c r="A39" s="34" t="s">
        <v>86</v>
      </c>
      <c r="B39" s="18" t="s">
        <v>57</v>
      </c>
      <c r="C39" s="7">
        <v>240</v>
      </c>
      <c r="D39" s="69">
        <f t="shared" si="5"/>
        <v>7.5</v>
      </c>
      <c r="E39" s="69">
        <f t="shared" si="5"/>
        <v>0</v>
      </c>
      <c r="F39" s="114">
        <f t="shared" si="10"/>
        <v>7.5</v>
      </c>
      <c r="G39" s="112">
        <v>5</v>
      </c>
      <c r="H39" s="112">
        <v>0</v>
      </c>
      <c r="I39" s="43">
        <v>7500</v>
      </c>
      <c r="J39" s="43"/>
      <c r="K39" s="22"/>
      <c r="L39" s="28"/>
    </row>
    <row r="40" spans="1:12" s="2" customFormat="1" ht="39" customHeight="1">
      <c r="A40" s="34" t="s">
        <v>18</v>
      </c>
      <c r="B40" s="18" t="s">
        <v>38</v>
      </c>
      <c r="C40" s="8" t="s">
        <v>3</v>
      </c>
      <c r="D40" s="69">
        <f>+ROUND(I40/1000,1)</f>
        <v>87.5</v>
      </c>
      <c r="E40" s="69">
        <f>+ROUND(J40/1000,1)</f>
        <v>0</v>
      </c>
      <c r="F40" s="114">
        <f>D40+E40</f>
        <v>87.5</v>
      </c>
      <c r="G40" s="112">
        <f aca="true" t="shared" si="11" ref="G40:J42">G41</f>
        <v>87.5</v>
      </c>
      <c r="H40" s="112">
        <f t="shared" si="11"/>
        <v>87.5</v>
      </c>
      <c r="I40" s="43">
        <f t="shared" si="11"/>
        <v>87500</v>
      </c>
      <c r="J40" s="43">
        <f t="shared" si="11"/>
        <v>0</v>
      </c>
      <c r="K40" s="22"/>
      <c r="L40" s="28"/>
    </row>
    <row r="41" spans="1:12" s="2" customFormat="1" ht="40.5" customHeight="1">
      <c r="A41" s="64" t="s">
        <v>12</v>
      </c>
      <c r="B41" s="18" t="s">
        <v>115</v>
      </c>
      <c r="C41" s="8" t="s">
        <v>3</v>
      </c>
      <c r="D41" s="69">
        <f t="shared" si="5"/>
        <v>87.5</v>
      </c>
      <c r="E41" s="69">
        <f t="shared" si="5"/>
        <v>0</v>
      </c>
      <c r="F41" s="114">
        <f t="shared" si="10"/>
        <v>87.5</v>
      </c>
      <c r="G41" s="112">
        <f t="shared" si="11"/>
        <v>87.5</v>
      </c>
      <c r="H41" s="112">
        <f t="shared" si="11"/>
        <v>87.5</v>
      </c>
      <c r="I41" s="43">
        <f t="shared" si="11"/>
        <v>87500</v>
      </c>
      <c r="J41" s="43">
        <f t="shared" si="11"/>
        <v>0</v>
      </c>
      <c r="K41" s="22"/>
      <c r="L41" s="28"/>
    </row>
    <row r="42" spans="1:12" s="2" customFormat="1" ht="41.25" customHeight="1">
      <c r="A42" s="64" t="s">
        <v>93</v>
      </c>
      <c r="B42" s="18" t="s">
        <v>115</v>
      </c>
      <c r="C42" s="8">
        <v>200</v>
      </c>
      <c r="D42" s="69">
        <f t="shared" si="5"/>
        <v>87.5</v>
      </c>
      <c r="E42" s="69">
        <f t="shared" si="5"/>
        <v>0</v>
      </c>
      <c r="F42" s="114">
        <f t="shared" si="10"/>
        <v>87.5</v>
      </c>
      <c r="G42" s="112">
        <f t="shared" si="11"/>
        <v>87.5</v>
      </c>
      <c r="H42" s="112">
        <f t="shared" si="11"/>
        <v>87.5</v>
      </c>
      <c r="I42" s="43">
        <f t="shared" si="11"/>
        <v>87500</v>
      </c>
      <c r="J42" s="43">
        <f t="shared" si="11"/>
        <v>0</v>
      </c>
      <c r="K42" s="22"/>
      <c r="L42" s="28"/>
    </row>
    <row r="43" spans="1:12" s="2" customFormat="1" ht="39.75" customHeight="1">
      <c r="A43" s="34" t="s">
        <v>77</v>
      </c>
      <c r="B43" s="18" t="s">
        <v>115</v>
      </c>
      <c r="C43" s="8">
        <v>240</v>
      </c>
      <c r="D43" s="69">
        <f t="shared" si="5"/>
        <v>87.5</v>
      </c>
      <c r="E43" s="69">
        <f t="shared" si="5"/>
        <v>0</v>
      </c>
      <c r="F43" s="114">
        <f t="shared" si="10"/>
        <v>87.5</v>
      </c>
      <c r="G43" s="112">
        <v>87.5</v>
      </c>
      <c r="H43" s="112">
        <v>87.5</v>
      </c>
      <c r="I43" s="43">
        <v>87500</v>
      </c>
      <c r="J43" s="43"/>
      <c r="K43" s="22"/>
      <c r="L43" s="28"/>
    </row>
    <row r="44" spans="1:12" s="2" customFormat="1" ht="57" customHeight="1">
      <c r="A44" s="48" t="s">
        <v>19</v>
      </c>
      <c r="B44" s="19" t="s">
        <v>58</v>
      </c>
      <c r="C44" s="6"/>
      <c r="D44" s="69">
        <f t="shared" si="5"/>
        <v>52.2</v>
      </c>
      <c r="E44" s="69">
        <f t="shared" si="5"/>
        <v>0</v>
      </c>
      <c r="F44" s="114">
        <f t="shared" si="10"/>
        <v>52.2</v>
      </c>
      <c r="G44" s="112">
        <f aca="true" t="shared" si="12" ref="G44:J47">G45</f>
        <v>52.2</v>
      </c>
      <c r="H44" s="112">
        <f t="shared" si="12"/>
        <v>52.2</v>
      </c>
      <c r="I44" s="43">
        <f t="shared" si="12"/>
        <v>52200</v>
      </c>
      <c r="J44" s="43">
        <f t="shared" si="12"/>
        <v>0</v>
      </c>
      <c r="K44" s="22"/>
      <c r="L44" s="28"/>
    </row>
    <row r="45" spans="1:12" s="2" customFormat="1" ht="79.5" customHeight="1">
      <c r="A45" s="48" t="s">
        <v>20</v>
      </c>
      <c r="B45" s="19" t="s">
        <v>59</v>
      </c>
      <c r="C45" s="6"/>
      <c r="D45" s="69">
        <f t="shared" si="5"/>
        <v>52.2</v>
      </c>
      <c r="E45" s="69">
        <f t="shared" si="5"/>
        <v>0</v>
      </c>
      <c r="F45" s="114">
        <f t="shared" si="10"/>
        <v>52.2</v>
      </c>
      <c r="G45" s="112">
        <f t="shared" si="12"/>
        <v>52.2</v>
      </c>
      <c r="H45" s="112">
        <f t="shared" si="12"/>
        <v>52.2</v>
      </c>
      <c r="I45" s="43">
        <f t="shared" si="12"/>
        <v>52200</v>
      </c>
      <c r="J45" s="43">
        <f t="shared" si="12"/>
        <v>0</v>
      </c>
      <c r="K45" s="22"/>
      <c r="L45" s="28"/>
    </row>
    <row r="46" spans="1:12" s="2" customFormat="1" ht="79.5" customHeight="1">
      <c r="A46" s="65" t="s">
        <v>6</v>
      </c>
      <c r="B46" s="19" t="s">
        <v>60</v>
      </c>
      <c r="C46" s="7"/>
      <c r="D46" s="69">
        <f t="shared" si="5"/>
        <v>52.2</v>
      </c>
      <c r="E46" s="69">
        <f t="shared" si="5"/>
        <v>0</v>
      </c>
      <c r="F46" s="114">
        <f t="shared" si="10"/>
        <v>52.2</v>
      </c>
      <c r="G46" s="112">
        <f t="shared" si="12"/>
        <v>52.2</v>
      </c>
      <c r="H46" s="112">
        <f t="shared" si="12"/>
        <v>52.2</v>
      </c>
      <c r="I46" s="43">
        <f t="shared" si="12"/>
        <v>52200</v>
      </c>
      <c r="J46" s="43">
        <f t="shared" si="12"/>
        <v>0</v>
      </c>
      <c r="K46" s="22"/>
      <c r="L46" s="28"/>
    </row>
    <row r="47" spans="1:12" s="2" customFormat="1" ht="21" customHeight="1">
      <c r="A47" s="65" t="s">
        <v>82</v>
      </c>
      <c r="B47" s="19" t="s">
        <v>60</v>
      </c>
      <c r="C47" s="7">
        <v>500</v>
      </c>
      <c r="D47" s="69">
        <f t="shared" si="5"/>
        <v>52.2</v>
      </c>
      <c r="E47" s="69">
        <f t="shared" si="5"/>
        <v>0</v>
      </c>
      <c r="F47" s="114">
        <f t="shared" si="10"/>
        <v>52.2</v>
      </c>
      <c r="G47" s="112">
        <f t="shared" si="12"/>
        <v>52.2</v>
      </c>
      <c r="H47" s="112">
        <f t="shared" si="12"/>
        <v>52.2</v>
      </c>
      <c r="I47" s="43">
        <f t="shared" si="12"/>
        <v>52200</v>
      </c>
      <c r="J47" s="43">
        <f t="shared" si="12"/>
        <v>0</v>
      </c>
      <c r="K47" s="22"/>
      <c r="L47" s="28"/>
    </row>
    <row r="48" spans="1:12" s="2" customFormat="1" ht="21.75" customHeight="1">
      <c r="A48" s="66" t="s">
        <v>4</v>
      </c>
      <c r="B48" s="19" t="s">
        <v>60</v>
      </c>
      <c r="C48" s="7">
        <v>540</v>
      </c>
      <c r="D48" s="69">
        <f t="shared" si="5"/>
        <v>52.2</v>
      </c>
      <c r="E48" s="69">
        <f t="shared" si="5"/>
        <v>0</v>
      </c>
      <c r="F48" s="114">
        <f t="shared" si="10"/>
        <v>52.2</v>
      </c>
      <c r="G48" s="112">
        <v>52.2</v>
      </c>
      <c r="H48" s="112">
        <v>52.2</v>
      </c>
      <c r="I48" s="43">
        <v>52200</v>
      </c>
      <c r="J48" s="43"/>
      <c r="K48" s="22"/>
      <c r="L48" s="28"/>
    </row>
    <row r="49" spans="1:12" s="2" customFormat="1" ht="41.25" customHeight="1">
      <c r="A49" s="70" t="s">
        <v>121</v>
      </c>
      <c r="B49" s="19" t="s">
        <v>116</v>
      </c>
      <c r="C49" s="6"/>
      <c r="D49" s="69">
        <f t="shared" si="5"/>
        <v>304.5</v>
      </c>
      <c r="E49" s="69">
        <f t="shared" si="5"/>
        <v>0</v>
      </c>
      <c r="F49" s="114">
        <f>D49+E49</f>
        <v>304.5</v>
      </c>
      <c r="G49" s="112">
        <f aca="true" t="shared" si="13" ref="G49:J52">G50</f>
        <v>0</v>
      </c>
      <c r="H49" s="112">
        <f t="shared" si="13"/>
        <v>0</v>
      </c>
      <c r="I49" s="43">
        <f t="shared" si="13"/>
        <v>304500</v>
      </c>
      <c r="J49" s="43">
        <f t="shared" si="13"/>
        <v>0</v>
      </c>
      <c r="K49" s="22"/>
      <c r="L49" s="28"/>
    </row>
    <row r="50" spans="1:12" s="2" customFormat="1" ht="54.75" customHeight="1">
      <c r="A50" s="48" t="s">
        <v>120</v>
      </c>
      <c r="B50" s="19" t="s">
        <v>117</v>
      </c>
      <c r="C50" s="6"/>
      <c r="D50" s="69">
        <f t="shared" si="5"/>
        <v>304.5</v>
      </c>
      <c r="E50" s="69">
        <f t="shared" si="5"/>
        <v>0</v>
      </c>
      <c r="F50" s="114">
        <f t="shared" si="10"/>
        <v>304.5</v>
      </c>
      <c r="G50" s="112">
        <f t="shared" si="13"/>
        <v>0</v>
      </c>
      <c r="H50" s="112">
        <f t="shared" si="13"/>
        <v>0</v>
      </c>
      <c r="I50" s="43">
        <f t="shared" si="13"/>
        <v>304500</v>
      </c>
      <c r="J50" s="43">
        <f t="shared" si="13"/>
        <v>0</v>
      </c>
      <c r="K50" s="22"/>
      <c r="L50" s="28"/>
    </row>
    <row r="51" spans="1:12" s="2" customFormat="1" ht="40.5" customHeight="1">
      <c r="A51" s="65" t="s">
        <v>122</v>
      </c>
      <c r="B51" s="19" t="s">
        <v>118</v>
      </c>
      <c r="C51" s="7"/>
      <c r="D51" s="69">
        <f t="shared" si="5"/>
        <v>304.5</v>
      </c>
      <c r="E51" s="69">
        <f t="shared" si="5"/>
        <v>0</v>
      </c>
      <c r="F51" s="114">
        <f t="shared" si="10"/>
        <v>304.5</v>
      </c>
      <c r="G51" s="112">
        <f t="shared" si="13"/>
        <v>0</v>
      </c>
      <c r="H51" s="112">
        <f t="shared" si="13"/>
        <v>0</v>
      </c>
      <c r="I51" s="43">
        <f t="shared" si="13"/>
        <v>304500</v>
      </c>
      <c r="J51" s="43">
        <f t="shared" si="13"/>
        <v>0</v>
      </c>
      <c r="K51" s="22"/>
      <c r="L51" s="28"/>
    </row>
    <row r="52" spans="1:12" s="2" customFormat="1" ht="21" customHeight="1">
      <c r="A52" s="53" t="s">
        <v>83</v>
      </c>
      <c r="B52" s="19" t="s">
        <v>118</v>
      </c>
      <c r="C52" s="7">
        <v>800</v>
      </c>
      <c r="D52" s="69">
        <f t="shared" si="5"/>
        <v>304.5</v>
      </c>
      <c r="E52" s="69">
        <f t="shared" si="5"/>
        <v>0</v>
      </c>
      <c r="F52" s="114">
        <f t="shared" si="10"/>
        <v>304.5</v>
      </c>
      <c r="G52" s="112">
        <f t="shared" si="13"/>
        <v>0</v>
      </c>
      <c r="H52" s="112">
        <f t="shared" si="13"/>
        <v>0</v>
      </c>
      <c r="I52" s="43">
        <f t="shared" si="13"/>
        <v>304500</v>
      </c>
      <c r="J52" s="43">
        <f t="shared" si="13"/>
        <v>0</v>
      </c>
      <c r="K52" s="22"/>
      <c r="L52" s="28"/>
    </row>
    <row r="53" spans="1:12" s="2" customFormat="1" ht="21.75" customHeight="1">
      <c r="A53" s="53" t="s">
        <v>119</v>
      </c>
      <c r="B53" s="19" t="s">
        <v>118</v>
      </c>
      <c r="C53" s="7">
        <v>880</v>
      </c>
      <c r="D53" s="69">
        <f t="shared" si="5"/>
        <v>304.5</v>
      </c>
      <c r="E53" s="69">
        <f t="shared" si="5"/>
        <v>0</v>
      </c>
      <c r="F53" s="114">
        <f t="shared" si="10"/>
        <v>304.5</v>
      </c>
      <c r="G53" s="112">
        <v>0</v>
      </c>
      <c r="H53" s="112">
        <v>0</v>
      </c>
      <c r="I53" s="43">
        <v>304500</v>
      </c>
      <c r="J53" s="43"/>
      <c r="K53" s="22"/>
      <c r="L53" s="28"/>
    </row>
    <row r="54" spans="1:12" s="2" customFormat="1" ht="36.75" customHeight="1">
      <c r="A54" s="70" t="s">
        <v>88</v>
      </c>
      <c r="B54" s="18" t="s">
        <v>61</v>
      </c>
      <c r="C54" s="7"/>
      <c r="D54" s="69">
        <f t="shared" si="5"/>
        <v>10</v>
      </c>
      <c r="E54" s="69">
        <f t="shared" si="5"/>
        <v>-10</v>
      </c>
      <c r="F54" s="114">
        <f t="shared" si="10"/>
        <v>0</v>
      </c>
      <c r="G54" s="112">
        <f aca="true" t="shared" si="14" ref="G54:J56">G55</f>
        <v>10</v>
      </c>
      <c r="H54" s="112">
        <f t="shared" si="14"/>
        <v>10</v>
      </c>
      <c r="I54" s="43">
        <f t="shared" si="14"/>
        <v>10000</v>
      </c>
      <c r="J54" s="43">
        <f t="shared" si="14"/>
        <v>-10000</v>
      </c>
      <c r="K54" s="22"/>
      <c r="L54" s="28"/>
    </row>
    <row r="55" spans="1:12" s="2" customFormat="1" ht="24" customHeight="1">
      <c r="A55" s="65" t="s">
        <v>21</v>
      </c>
      <c r="B55" s="18" t="s">
        <v>35</v>
      </c>
      <c r="C55" s="7"/>
      <c r="D55" s="69">
        <f t="shared" si="5"/>
        <v>10</v>
      </c>
      <c r="E55" s="69">
        <f t="shared" si="5"/>
        <v>-10</v>
      </c>
      <c r="F55" s="114">
        <f t="shared" si="10"/>
        <v>0</v>
      </c>
      <c r="G55" s="112">
        <f t="shared" si="14"/>
        <v>10</v>
      </c>
      <c r="H55" s="112">
        <f t="shared" si="14"/>
        <v>10</v>
      </c>
      <c r="I55" s="43">
        <f t="shared" si="14"/>
        <v>10000</v>
      </c>
      <c r="J55" s="43">
        <f t="shared" si="14"/>
        <v>-10000</v>
      </c>
      <c r="K55" s="22"/>
      <c r="L55" s="28"/>
    </row>
    <row r="56" spans="1:12" s="2" customFormat="1" ht="26.25" customHeight="1">
      <c r="A56" s="64" t="s">
        <v>83</v>
      </c>
      <c r="B56" s="18" t="s">
        <v>35</v>
      </c>
      <c r="C56" s="8">
        <v>800</v>
      </c>
      <c r="D56" s="69">
        <f t="shared" si="5"/>
        <v>10</v>
      </c>
      <c r="E56" s="69">
        <f t="shared" si="5"/>
        <v>-10</v>
      </c>
      <c r="F56" s="114">
        <f t="shared" si="10"/>
        <v>0</v>
      </c>
      <c r="G56" s="112">
        <f t="shared" si="14"/>
        <v>10</v>
      </c>
      <c r="H56" s="112">
        <f t="shared" si="14"/>
        <v>10</v>
      </c>
      <c r="I56" s="43">
        <f t="shared" si="14"/>
        <v>10000</v>
      </c>
      <c r="J56" s="43">
        <f t="shared" si="14"/>
        <v>-10000</v>
      </c>
      <c r="K56" s="22"/>
      <c r="L56" s="28"/>
    </row>
    <row r="57" spans="1:12" s="2" customFormat="1" ht="26.25" customHeight="1">
      <c r="A57" s="34" t="s">
        <v>105</v>
      </c>
      <c r="B57" s="18" t="s">
        <v>35</v>
      </c>
      <c r="C57" s="8">
        <v>870</v>
      </c>
      <c r="D57" s="69">
        <f t="shared" si="5"/>
        <v>10</v>
      </c>
      <c r="E57" s="69">
        <f t="shared" si="5"/>
        <v>-10</v>
      </c>
      <c r="F57" s="114">
        <f t="shared" si="10"/>
        <v>0</v>
      </c>
      <c r="G57" s="112">
        <v>10</v>
      </c>
      <c r="H57" s="112">
        <v>10</v>
      </c>
      <c r="I57" s="43">
        <v>10000</v>
      </c>
      <c r="J57" s="43">
        <v>-10000</v>
      </c>
      <c r="K57" s="22"/>
      <c r="L57" s="28"/>
    </row>
    <row r="58" spans="1:12" s="2" customFormat="1" ht="24" customHeight="1">
      <c r="A58" s="56" t="s">
        <v>22</v>
      </c>
      <c r="B58" s="18" t="s">
        <v>36</v>
      </c>
      <c r="C58" s="7"/>
      <c r="D58" s="69">
        <f t="shared" si="5"/>
        <v>677.1</v>
      </c>
      <c r="E58" s="69">
        <f t="shared" si="5"/>
        <v>264.2</v>
      </c>
      <c r="F58" s="114">
        <f>D58+E58</f>
        <v>941.3</v>
      </c>
      <c r="G58" s="112">
        <f>G59</f>
        <v>337.6</v>
      </c>
      <c r="H58" s="112">
        <f>H59</f>
        <v>326.3</v>
      </c>
      <c r="I58" s="43">
        <f>I59+I63</f>
        <v>677131</v>
      </c>
      <c r="J58" s="43">
        <f>J59+J63</f>
        <v>264248.28</v>
      </c>
      <c r="K58" s="22"/>
      <c r="L58" s="28"/>
    </row>
    <row r="59" spans="1:12" s="2" customFormat="1" ht="24" customHeight="1">
      <c r="A59" s="48" t="s">
        <v>23</v>
      </c>
      <c r="B59" s="18" t="s">
        <v>37</v>
      </c>
      <c r="C59" s="7"/>
      <c r="D59" s="69">
        <f>+ROUND(I59/1000,1)</f>
        <v>667.1</v>
      </c>
      <c r="E59" s="69">
        <f>+ROUND(J59/1000,1)</f>
        <v>24.2</v>
      </c>
      <c r="F59" s="114">
        <f>D59+E59</f>
        <v>691.3000000000001</v>
      </c>
      <c r="G59" s="112">
        <f>G60+G64</f>
        <v>337.6</v>
      </c>
      <c r="H59" s="112">
        <f>H60+H64</f>
        <v>326.3</v>
      </c>
      <c r="I59" s="43">
        <f>I60+I62</f>
        <v>667131</v>
      </c>
      <c r="J59" s="43">
        <f>J60+J62</f>
        <v>24248.28</v>
      </c>
      <c r="K59" s="22"/>
      <c r="L59" s="28"/>
    </row>
    <row r="60" spans="1:12" s="2" customFormat="1" ht="38.25" customHeight="1">
      <c r="A60" s="48" t="s">
        <v>93</v>
      </c>
      <c r="B60" s="18" t="s">
        <v>37</v>
      </c>
      <c r="C60" s="7">
        <v>200</v>
      </c>
      <c r="D60" s="69">
        <f t="shared" si="5"/>
        <v>667.1</v>
      </c>
      <c r="E60" s="69">
        <f t="shared" si="5"/>
        <v>14.2</v>
      </c>
      <c r="F60" s="114">
        <f t="shared" si="10"/>
        <v>681.3000000000001</v>
      </c>
      <c r="G60" s="112">
        <f>G61</f>
        <v>336.6</v>
      </c>
      <c r="H60" s="112">
        <f>H61</f>
        <v>325.3</v>
      </c>
      <c r="I60" s="43">
        <f>I61</f>
        <v>667131</v>
      </c>
      <c r="J60" s="43">
        <f>J61</f>
        <v>14248.28</v>
      </c>
      <c r="K60" s="22"/>
      <c r="L60" s="28"/>
    </row>
    <row r="61" spans="1:12" s="2" customFormat="1" ht="37.5" customHeight="1">
      <c r="A61" s="34" t="s">
        <v>86</v>
      </c>
      <c r="B61" s="18" t="s">
        <v>37</v>
      </c>
      <c r="C61" s="7">
        <v>240</v>
      </c>
      <c r="D61" s="69">
        <f t="shared" si="5"/>
        <v>667.1</v>
      </c>
      <c r="E61" s="69">
        <f t="shared" si="5"/>
        <v>14.2</v>
      </c>
      <c r="F61" s="114">
        <f t="shared" si="10"/>
        <v>681.3000000000001</v>
      </c>
      <c r="G61" s="112">
        <v>336.6</v>
      </c>
      <c r="H61" s="112">
        <v>325.3</v>
      </c>
      <c r="I61" s="43">
        <f>532131+135000</f>
        <v>667131</v>
      </c>
      <c r="J61" s="43">
        <v>14248.28</v>
      </c>
      <c r="K61" s="22"/>
      <c r="L61" s="28"/>
    </row>
    <row r="62" spans="1:12" s="2" customFormat="1" ht="30" customHeight="1">
      <c r="A62" s="34" t="s">
        <v>84</v>
      </c>
      <c r="B62" s="18" t="s">
        <v>37</v>
      </c>
      <c r="C62" s="7">
        <v>850</v>
      </c>
      <c r="D62" s="69">
        <f>+ROUND(I62/1000,1)</f>
        <v>0</v>
      </c>
      <c r="E62" s="69">
        <f>+ROUND(J62/1000,1)</f>
        <v>10</v>
      </c>
      <c r="F62" s="114">
        <f aca="true" t="shared" si="15" ref="F62:F69">D62+E62</f>
        <v>10</v>
      </c>
      <c r="G62" s="112">
        <v>0</v>
      </c>
      <c r="H62" s="112">
        <v>0</v>
      </c>
      <c r="I62" s="43"/>
      <c r="J62" s="43">
        <v>10000</v>
      </c>
      <c r="K62" s="22"/>
      <c r="L62" s="28"/>
    </row>
    <row r="63" spans="1:12" s="2" customFormat="1" ht="37.5" customHeight="1">
      <c r="A63" s="34" t="s">
        <v>147</v>
      </c>
      <c r="B63" s="18" t="s">
        <v>148</v>
      </c>
      <c r="C63" s="7"/>
      <c r="D63" s="69">
        <f>+ROUND(I63/1000,1)</f>
        <v>10</v>
      </c>
      <c r="E63" s="69">
        <f>+ROUND(J63/1000,1)</f>
        <v>240</v>
      </c>
      <c r="F63" s="114">
        <f t="shared" si="15"/>
        <v>250</v>
      </c>
      <c r="G63" s="112">
        <f aca="true" t="shared" si="16" ref="G63:J64">G64</f>
        <v>1</v>
      </c>
      <c r="H63" s="112">
        <f t="shared" si="16"/>
        <v>1</v>
      </c>
      <c r="I63" s="43">
        <f t="shared" si="16"/>
        <v>10000</v>
      </c>
      <c r="J63" s="43">
        <f t="shared" si="16"/>
        <v>240000</v>
      </c>
      <c r="K63" s="22"/>
      <c r="L63" s="28"/>
    </row>
    <row r="64" spans="1:12" s="2" customFormat="1" ht="24" customHeight="1">
      <c r="A64" s="64" t="s">
        <v>83</v>
      </c>
      <c r="B64" s="18" t="s">
        <v>148</v>
      </c>
      <c r="C64" s="7">
        <v>800</v>
      </c>
      <c r="D64" s="69">
        <f t="shared" si="5"/>
        <v>10</v>
      </c>
      <c r="E64" s="69">
        <f t="shared" si="5"/>
        <v>240</v>
      </c>
      <c r="F64" s="114">
        <f t="shared" si="15"/>
        <v>250</v>
      </c>
      <c r="G64" s="112">
        <f t="shared" si="16"/>
        <v>1</v>
      </c>
      <c r="H64" s="112">
        <f t="shared" si="16"/>
        <v>1</v>
      </c>
      <c r="I64" s="43">
        <f>I65+I66</f>
        <v>10000</v>
      </c>
      <c r="J64" s="43">
        <f>J65+J66</f>
        <v>240000</v>
      </c>
      <c r="K64" s="22"/>
      <c r="L64" s="28"/>
    </row>
    <row r="65" spans="1:14" s="2" customFormat="1" ht="21.75" customHeight="1">
      <c r="A65" s="64" t="s">
        <v>105</v>
      </c>
      <c r="B65" s="18" t="s">
        <v>148</v>
      </c>
      <c r="C65" s="7">
        <v>870</v>
      </c>
      <c r="D65" s="69">
        <f t="shared" si="5"/>
        <v>10</v>
      </c>
      <c r="E65" s="69">
        <f t="shared" si="5"/>
        <v>0</v>
      </c>
      <c r="F65" s="114">
        <f t="shared" si="15"/>
        <v>10</v>
      </c>
      <c r="G65" s="112">
        <v>1</v>
      </c>
      <c r="H65" s="112">
        <v>1</v>
      </c>
      <c r="I65" s="43">
        <v>10000</v>
      </c>
      <c r="J65" s="43"/>
      <c r="K65" s="22"/>
      <c r="L65" s="29"/>
      <c r="M65" s="13"/>
      <c r="N65" s="13"/>
    </row>
    <row r="66" spans="1:14" s="2" customFormat="1" ht="21.75" customHeight="1">
      <c r="A66" s="64" t="s">
        <v>84</v>
      </c>
      <c r="B66" s="18" t="s">
        <v>148</v>
      </c>
      <c r="C66" s="7">
        <v>850</v>
      </c>
      <c r="D66" s="69">
        <f aca="true" t="shared" si="17" ref="D66:E69">+ROUND(I66/1000,1)</f>
        <v>0</v>
      </c>
      <c r="E66" s="69">
        <f t="shared" si="17"/>
        <v>240</v>
      </c>
      <c r="F66" s="114">
        <f t="shared" si="15"/>
        <v>240</v>
      </c>
      <c r="G66" s="112">
        <v>0</v>
      </c>
      <c r="H66" s="112">
        <v>0</v>
      </c>
      <c r="I66" s="43"/>
      <c r="J66" s="43">
        <v>240000</v>
      </c>
      <c r="K66" s="22"/>
      <c r="L66" s="29"/>
      <c r="M66" s="13"/>
      <c r="N66" s="13"/>
    </row>
    <row r="67" spans="1:12" s="2" customFormat="1" ht="39.75" customHeight="1">
      <c r="A67" s="48" t="s">
        <v>18</v>
      </c>
      <c r="B67" s="18" t="s">
        <v>38</v>
      </c>
      <c r="C67" s="7"/>
      <c r="D67" s="69">
        <f t="shared" si="17"/>
        <v>428.5</v>
      </c>
      <c r="E67" s="69">
        <f t="shared" si="17"/>
        <v>0</v>
      </c>
      <c r="F67" s="114">
        <f t="shared" si="15"/>
        <v>428.5</v>
      </c>
      <c r="G67" s="112">
        <f aca="true" t="shared" si="18" ref="G67:J68">G68</f>
        <v>433</v>
      </c>
      <c r="H67" s="112">
        <f t="shared" si="18"/>
        <v>450.19</v>
      </c>
      <c r="I67" s="43">
        <f>I68</f>
        <v>428508</v>
      </c>
      <c r="J67" s="43">
        <f t="shared" si="18"/>
        <v>0</v>
      </c>
      <c r="K67" s="22"/>
      <c r="L67" s="28"/>
    </row>
    <row r="68" spans="1:12" s="2" customFormat="1" ht="39" customHeight="1">
      <c r="A68" s="70" t="s">
        <v>92</v>
      </c>
      <c r="B68" s="18" t="s">
        <v>39</v>
      </c>
      <c r="C68" s="7"/>
      <c r="D68" s="69">
        <f t="shared" si="17"/>
        <v>428.5</v>
      </c>
      <c r="E68" s="69">
        <f t="shared" si="17"/>
        <v>0</v>
      </c>
      <c r="F68" s="114">
        <f t="shared" si="15"/>
        <v>428.5</v>
      </c>
      <c r="G68" s="112">
        <f t="shared" si="18"/>
        <v>433</v>
      </c>
      <c r="H68" s="112">
        <f t="shared" si="18"/>
        <v>450.19</v>
      </c>
      <c r="I68" s="43">
        <f>I69</f>
        <v>428508</v>
      </c>
      <c r="J68" s="43">
        <f>J69</f>
        <v>0</v>
      </c>
      <c r="K68" s="22"/>
      <c r="L68" s="28"/>
    </row>
    <row r="69" spans="1:12" s="2" customFormat="1" ht="39" customHeight="1">
      <c r="A69" s="66" t="s">
        <v>5</v>
      </c>
      <c r="B69" s="18" t="s">
        <v>40</v>
      </c>
      <c r="C69" s="7"/>
      <c r="D69" s="69">
        <f t="shared" si="17"/>
        <v>428.5</v>
      </c>
      <c r="E69" s="69">
        <f t="shared" si="17"/>
        <v>0</v>
      </c>
      <c r="F69" s="114">
        <f t="shared" si="15"/>
        <v>428.5</v>
      </c>
      <c r="G69" s="112">
        <f>G70+G72</f>
        <v>433</v>
      </c>
      <c r="H69" s="112">
        <f>H70+H72</f>
        <v>450.19</v>
      </c>
      <c r="I69" s="43">
        <f>I70+I72</f>
        <v>428508</v>
      </c>
      <c r="J69" s="43">
        <f>J70+J72</f>
        <v>0</v>
      </c>
      <c r="K69" s="22"/>
      <c r="L69" s="28"/>
    </row>
    <row r="70" spans="1:12" s="2" customFormat="1" ht="72" customHeight="1">
      <c r="A70" s="66" t="s">
        <v>80</v>
      </c>
      <c r="B70" s="18" t="s">
        <v>40</v>
      </c>
      <c r="C70" s="7">
        <v>100</v>
      </c>
      <c r="D70" s="69">
        <f t="shared" si="5"/>
        <v>368.2</v>
      </c>
      <c r="E70" s="69">
        <f t="shared" si="5"/>
        <v>10.7</v>
      </c>
      <c r="F70" s="114">
        <f t="shared" si="10"/>
        <v>378.9</v>
      </c>
      <c r="G70" s="112">
        <f>G71</f>
        <v>383</v>
      </c>
      <c r="H70" s="112">
        <f>H71</f>
        <v>398.69</v>
      </c>
      <c r="I70" s="43">
        <f>I71</f>
        <v>368225</v>
      </c>
      <c r="J70" s="43">
        <f>J71</f>
        <v>10700</v>
      </c>
      <c r="K70" s="22"/>
      <c r="L70" s="28"/>
    </row>
    <row r="71" spans="1:12" s="2" customFormat="1" ht="38.25" customHeight="1">
      <c r="A71" s="66" t="s">
        <v>91</v>
      </c>
      <c r="B71" s="18" t="s">
        <v>40</v>
      </c>
      <c r="C71" s="7">
        <v>120</v>
      </c>
      <c r="D71" s="69">
        <f t="shared" si="5"/>
        <v>368.2</v>
      </c>
      <c r="E71" s="69">
        <f t="shared" si="5"/>
        <v>10.7</v>
      </c>
      <c r="F71" s="114">
        <f t="shared" si="10"/>
        <v>378.9</v>
      </c>
      <c r="G71" s="112">
        <v>383</v>
      </c>
      <c r="H71" s="112">
        <v>398.69</v>
      </c>
      <c r="I71" s="43">
        <v>368225</v>
      </c>
      <c r="J71" s="43">
        <v>10700</v>
      </c>
      <c r="K71" s="22"/>
      <c r="L71" s="28"/>
    </row>
    <row r="72" spans="1:12" s="2" customFormat="1" ht="34.5" customHeight="1">
      <c r="A72" s="48" t="s">
        <v>93</v>
      </c>
      <c r="B72" s="18" t="s">
        <v>40</v>
      </c>
      <c r="C72" s="7">
        <v>200</v>
      </c>
      <c r="D72" s="69">
        <f t="shared" si="5"/>
        <v>60.3</v>
      </c>
      <c r="E72" s="69">
        <f t="shared" si="5"/>
        <v>-10.7</v>
      </c>
      <c r="F72" s="114">
        <f t="shared" si="10"/>
        <v>49.599999999999994</v>
      </c>
      <c r="G72" s="112">
        <f>G73</f>
        <v>50</v>
      </c>
      <c r="H72" s="112">
        <f>H73</f>
        <v>51.5</v>
      </c>
      <c r="I72" s="43">
        <f>I73</f>
        <v>60283</v>
      </c>
      <c r="J72" s="43">
        <f>J73</f>
        <v>-10700</v>
      </c>
      <c r="K72" s="22"/>
      <c r="L72" s="28"/>
    </row>
    <row r="73" spans="1:12" s="2" customFormat="1" ht="39" customHeight="1">
      <c r="A73" s="34" t="s">
        <v>86</v>
      </c>
      <c r="B73" s="18" t="s">
        <v>40</v>
      </c>
      <c r="C73" s="7">
        <v>240</v>
      </c>
      <c r="D73" s="69">
        <f t="shared" si="5"/>
        <v>60.3</v>
      </c>
      <c r="E73" s="69">
        <f t="shared" si="5"/>
        <v>-10.7</v>
      </c>
      <c r="F73" s="114">
        <f t="shared" si="10"/>
        <v>49.599999999999994</v>
      </c>
      <c r="G73" s="112">
        <v>50</v>
      </c>
      <c r="H73" s="112">
        <v>51.5</v>
      </c>
      <c r="I73" s="43">
        <v>60283</v>
      </c>
      <c r="J73" s="43">
        <v>-10700</v>
      </c>
      <c r="K73" s="22"/>
      <c r="L73" s="28"/>
    </row>
    <row r="74" spans="1:12" s="2" customFormat="1" ht="20.25" customHeight="1">
      <c r="A74" s="66" t="s">
        <v>62</v>
      </c>
      <c r="B74" s="18" t="s">
        <v>41</v>
      </c>
      <c r="C74" s="6"/>
      <c r="D74" s="69">
        <f aca="true" t="shared" si="19" ref="D74:E87">+ROUND(I74/1000,1)</f>
        <v>1810.5</v>
      </c>
      <c r="E74" s="69">
        <f t="shared" si="19"/>
        <v>-1158</v>
      </c>
      <c r="F74" s="114">
        <f t="shared" si="10"/>
        <v>652.5</v>
      </c>
      <c r="G74" s="112">
        <f>G75+G78</f>
        <v>710</v>
      </c>
      <c r="H74" s="112">
        <f>H75+H78</f>
        <v>756.37</v>
      </c>
      <c r="I74" s="43">
        <f>I75+I78</f>
        <v>1810466</v>
      </c>
      <c r="J74" s="43">
        <f>J75+J78</f>
        <v>-1158000</v>
      </c>
      <c r="K74" s="22"/>
      <c r="L74" s="58"/>
    </row>
    <row r="75" spans="1:12" s="2" customFormat="1" ht="115.5" customHeight="1">
      <c r="A75" s="59" t="s">
        <v>108</v>
      </c>
      <c r="B75" s="18" t="s">
        <v>64</v>
      </c>
      <c r="C75" s="6"/>
      <c r="D75" s="69">
        <f t="shared" si="19"/>
        <v>652.5</v>
      </c>
      <c r="E75" s="69">
        <f t="shared" si="19"/>
        <v>0</v>
      </c>
      <c r="F75" s="114">
        <f t="shared" si="10"/>
        <v>652.5</v>
      </c>
      <c r="G75" s="112">
        <f aca="true" t="shared" si="20" ref="G75:J76">G76</f>
        <v>710</v>
      </c>
      <c r="H75" s="112">
        <f t="shared" si="20"/>
        <v>756.37</v>
      </c>
      <c r="I75" s="43">
        <f t="shared" si="20"/>
        <v>652466</v>
      </c>
      <c r="J75" s="43">
        <f t="shared" si="20"/>
        <v>0</v>
      </c>
      <c r="K75" s="22"/>
      <c r="L75" s="28"/>
    </row>
    <row r="76" spans="1:12" s="2" customFormat="1" ht="42" customHeight="1">
      <c r="A76" s="66" t="s">
        <v>76</v>
      </c>
      <c r="B76" s="18" t="s">
        <v>64</v>
      </c>
      <c r="C76" s="6">
        <v>200</v>
      </c>
      <c r="D76" s="69">
        <f t="shared" si="19"/>
        <v>652.5</v>
      </c>
      <c r="E76" s="69">
        <f t="shared" si="19"/>
        <v>0</v>
      </c>
      <c r="F76" s="114">
        <f t="shared" si="10"/>
        <v>652.5</v>
      </c>
      <c r="G76" s="112">
        <f t="shared" si="20"/>
        <v>710</v>
      </c>
      <c r="H76" s="112">
        <f t="shared" si="20"/>
        <v>756.37</v>
      </c>
      <c r="I76" s="43">
        <f t="shared" si="20"/>
        <v>652466</v>
      </c>
      <c r="J76" s="43">
        <f t="shared" si="20"/>
        <v>0</v>
      </c>
      <c r="K76" s="22"/>
      <c r="L76" s="28"/>
    </row>
    <row r="77" spans="1:12" s="2" customFormat="1" ht="40.5" customHeight="1">
      <c r="A77" s="34" t="s">
        <v>77</v>
      </c>
      <c r="B77" s="18" t="s">
        <v>64</v>
      </c>
      <c r="C77" s="6">
        <v>240</v>
      </c>
      <c r="D77" s="69">
        <f t="shared" si="19"/>
        <v>652.5</v>
      </c>
      <c r="E77" s="69">
        <f t="shared" si="19"/>
        <v>0</v>
      </c>
      <c r="F77" s="114">
        <f t="shared" si="10"/>
        <v>652.5</v>
      </c>
      <c r="G77" s="112">
        <v>710</v>
      </c>
      <c r="H77" s="112">
        <v>756.37</v>
      </c>
      <c r="I77" s="43">
        <v>652466</v>
      </c>
      <c r="J77" s="43"/>
      <c r="K77" s="22"/>
      <c r="L77" s="28"/>
    </row>
    <row r="78" spans="1:12" s="2" customFormat="1" ht="29.25" customHeight="1">
      <c r="A78" s="70" t="s">
        <v>129</v>
      </c>
      <c r="B78" s="18" t="s">
        <v>130</v>
      </c>
      <c r="C78" s="6"/>
      <c r="D78" s="69">
        <f t="shared" si="19"/>
        <v>1158</v>
      </c>
      <c r="E78" s="69">
        <f t="shared" si="19"/>
        <v>-1158</v>
      </c>
      <c r="F78" s="114">
        <f t="shared" si="10"/>
        <v>0</v>
      </c>
      <c r="G78" s="112">
        <f aca="true" t="shared" si="21" ref="G78:J79">G79</f>
        <v>0</v>
      </c>
      <c r="H78" s="112">
        <f t="shared" si="21"/>
        <v>0</v>
      </c>
      <c r="I78" s="43">
        <f t="shared" si="21"/>
        <v>1158000</v>
      </c>
      <c r="J78" s="43">
        <f t="shared" si="21"/>
        <v>-1158000</v>
      </c>
      <c r="K78" s="22"/>
      <c r="L78" s="28"/>
    </row>
    <row r="79" spans="1:12" s="2" customFormat="1" ht="41.25" customHeight="1">
      <c r="A79" s="49" t="s">
        <v>76</v>
      </c>
      <c r="B79" s="18" t="s">
        <v>130</v>
      </c>
      <c r="C79" s="6">
        <v>200</v>
      </c>
      <c r="D79" s="69">
        <f t="shared" si="19"/>
        <v>1158</v>
      </c>
      <c r="E79" s="69">
        <f t="shared" si="19"/>
        <v>-1158</v>
      </c>
      <c r="F79" s="114">
        <f t="shared" si="10"/>
        <v>0</v>
      </c>
      <c r="G79" s="112">
        <f t="shared" si="21"/>
        <v>0</v>
      </c>
      <c r="H79" s="112">
        <f t="shared" si="21"/>
        <v>0</v>
      </c>
      <c r="I79" s="43">
        <f t="shared" si="21"/>
        <v>1158000</v>
      </c>
      <c r="J79" s="43">
        <f t="shared" si="21"/>
        <v>-1158000</v>
      </c>
      <c r="K79" s="22"/>
      <c r="L79" s="28"/>
    </row>
    <row r="80" spans="1:12" s="2" customFormat="1" ht="39.75" customHeight="1">
      <c r="A80" s="34" t="s">
        <v>77</v>
      </c>
      <c r="B80" s="18" t="s">
        <v>130</v>
      </c>
      <c r="C80" s="6">
        <v>240</v>
      </c>
      <c r="D80" s="69">
        <f t="shared" si="19"/>
        <v>1158</v>
      </c>
      <c r="E80" s="69">
        <f t="shared" si="19"/>
        <v>-1158</v>
      </c>
      <c r="F80" s="114">
        <f t="shared" si="10"/>
        <v>0</v>
      </c>
      <c r="G80" s="112">
        <v>0</v>
      </c>
      <c r="H80" s="112">
        <v>0</v>
      </c>
      <c r="I80" s="43">
        <v>1158000</v>
      </c>
      <c r="J80" s="43">
        <v>-1158000</v>
      </c>
      <c r="K80" s="22"/>
      <c r="L80" s="28"/>
    </row>
    <row r="81" spans="1:12" s="2" customFormat="1" ht="41.25" customHeight="1">
      <c r="A81" s="66" t="s">
        <v>24</v>
      </c>
      <c r="B81" s="18" t="s">
        <v>73</v>
      </c>
      <c r="C81" s="6"/>
      <c r="D81" s="69">
        <f t="shared" si="19"/>
        <v>100</v>
      </c>
      <c r="E81" s="69">
        <f t="shared" si="19"/>
        <v>63</v>
      </c>
      <c r="F81" s="114">
        <f t="shared" si="10"/>
        <v>163</v>
      </c>
      <c r="G81" s="112">
        <f aca="true" t="shared" si="22" ref="G81:J84">G82</f>
        <v>50</v>
      </c>
      <c r="H81" s="112">
        <f t="shared" si="22"/>
        <v>1</v>
      </c>
      <c r="I81" s="43">
        <f t="shared" si="22"/>
        <v>100000</v>
      </c>
      <c r="J81" s="43">
        <f t="shared" si="22"/>
        <v>63000</v>
      </c>
      <c r="K81" s="22"/>
      <c r="L81" s="28"/>
    </row>
    <row r="82" spans="1:12" s="2" customFormat="1" ht="57" customHeight="1">
      <c r="A82" s="66" t="s">
        <v>25</v>
      </c>
      <c r="B82" s="18" t="s">
        <v>96</v>
      </c>
      <c r="C82" s="6"/>
      <c r="D82" s="69">
        <f t="shared" si="19"/>
        <v>100</v>
      </c>
      <c r="E82" s="69">
        <f t="shared" si="19"/>
        <v>63</v>
      </c>
      <c r="F82" s="114">
        <f t="shared" si="10"/>
        <v>163</v>
      </c>
      <c r="G82" s="112">
        <f t="shared" si="22"/>
        <v>50</v>
      </c>
      <c r="H82" s="112">
        <f t="shared" si="22"/>
        <v>1</v>
      </c>
      <c r="I82" s="43">
        <f t="shared" si="22"/>
        <v>100000</v>
      </c>
      <c r="J82" s="43">
        <f t="shared" si="22"/>
        <v>63000</v>
      </c>
      <c r="K82" s="22"/>
      <c r="L82" s="28"/>
    </row>
    <row r="83" spans="1:12" s="2" customFormat="1" ht="45" customHeight="1">
      <c r="A83" s="66" t="s">
        <v>7</v>
      </c>
      <c r="B83" s="18" t="s">
        <v>95</v>
      </c>
      <c r="C83" s="6"/>
      <c r="D83" s="69">
        <f t="shared" si="19"/>
        <v>100</v>
      </c>
      <c r="E83" s="69">
        <f t="shared" si="19"/>
        <v>63</v>
      </c>
      <c r="F83" s="114">
        <f t="shared" si="10"/>
        <v>163</v>
      </c>
      <c r="G83" s="112">
        <f t="shared" si="22"/>
        <v>50</v>
      </c>
      <c r="H83" s="112">
        <f t="shared" si="22"/>
        <v>1</v>
      </c>
      <c r="I83" s="43">
        <f t="shared" si="22"/>
        <v>100000</v>
      </c>
      <c r="J83" s="43">
        <f t="shared" si="22"/>
        <v>63000</v>
      </c>
      <c r="K83" s="22"/>
      <c r="L83" s="28"/>
    </row>
    <row r="84" spans="1:12" s="2" customFormat="1" ht="55.5" customHeight="1">
      <c r="A84" s="67" t="s">
        <v>76</v>
      </c>
      <c r="B84" s="18" t="s">
        <v>95</v>
      </c>
      <c r="C84" s="6">
        <v>200</v>
      </c>
      <c r="D84" s="69">
        <f t="shared" si="19"/>
        <v>100</v>
      </c>
      <c r="E84" s="69">
        <f t="shared" si="19"/>
        <v>63</v>
      </c>
      <c r="F84" s="114">
        <f>D84+E84</f>
        <v>163</v>
      </c>
      <c r="G84" s="112">
        <f t="shared" si="22"/>
        <v>50</v>
      </c>
      <c r="H84" s="112">
        <f t="shared" si="22"/>
        <v>1</v>
      </c>
      <c r="I84" s="43">
        <f t="shared" si="22"/>
        <v>100000</v>
      </c>
      <c r="J84" s="43">
        <f t="shared" si="22"/>
        <v>63000</v>
      </c>
      <c r="K84" s="22"/>
      <c r="L84" s="28"/>
    </row>
    <row r="85" spans="1:14" s="2" customFormat="1" ht="43.5" customHeight="1">
      <c r="A85" s="34" t="s">
        <v>77</v>
      </c>
      <c r="B85" s="18" t="s">
        <v>95</v>
      </c>
      <c r="C85" s="6">
        <v>240</v>
      </c>
      <c r="D85" s="69">
        <f t="shared" si="19"/>
        <v>100</v>
      </c>
      <c r="E85" s="69">
        <f t="shared" si="19"/>
        <v>63</v>
      </c>
      <c r="F85" s="114">
        <f t="shared" si="10"/>
        <v>163</v>
      </c>
      <c r="G85" s="112">
        <v>50</v>
      </c>
      <c r="H85" s="112">
        <v>1</v>
      </c>
      <c r="I85" s="43">
        <v>100000</v>
      </c>
      <c r="J85" s="43">
        <v>63000</v>
      </c>
      <c r="K85" s="22"/>
      <c r="L85" s="29"/>
      <c r="M85" s="13"/>
      <c r="N85" s="13"/>
    </row>
    <row r="86" spans="1:12" s="2" customFormat="1" ht="39.75" customHeight="1">
      <c r="A86" s="66" t="s">
        <v>26</v>
      </c>
      <c r="B86" s="10" t="s">
        <v>42</v>
      </c>
      <c r="C86" s="7"/>
      <c r="D86" s="69">
        <f t="shared" si="19"/>
        <v>11366.3</v>
      </c>
      <c r="E86" s="69">
        <f t="shared" si="19"/>
        <v>324</v>
      </c>
      <c r="F86" s="114">
        <f t="shared" si="10"/>
        <v>11690.3</v>
      </c>
      <c r="G86" s="112">
        <f>G87</f>
        <v>2457.46</v>
      </c>
      <c r="H86" s="112">
        <f>H87</f>
        <v>2021.5600000000002</v>
      </c>
      <c r="I86" s="43">
        <f>I87+I97+I107+I123</f>
        <v>11366270</v>
      </c>
      <c r="J86" s="43">
        <f>J87+J97+J107+J123</f>
        <v>324000</v>
      </c>
      <c r="K86" s="22"/>
      <c r="L86" s="11"/>
    </row>
    <row r="87" spans="1:12" s="2" customFormat="1" ht="40.5" customHeight="1">
      <c r="A87" s="66" t="s">
        <v>27</v>
      </c>
      <c r="B87" s="10" t="s">
        <v>43</v>
      </c>
      <c r="C87" s="7"/>
      <c r="D87" s="69">
        <f t="shared" si="19"/>
        <v>2965</v>
      </c>
      <c r="E87" s="69">
        <f t="shared" si="19"/>
        <v>124</v>
      </c>
      <c r="F87" s="114">
        <f t="shared" si="10"/>
        <v>3089</v>
      </c>
      <c r="G87" s="112">
        <f>G88+G91+G94</f>
        <v>2457.46</v>
      </c>
      <c r="H87" s="112">
        <f>H88+H91+H94</f>
        <v>2021.5600000000002</v>
      </c>
      <c r="I87" s="43">
        <f>I88+I91+I94</f>
        <v>2965000</v>
      </c>
      <c r="J87" s="43">
        <f>J88+J91+J94</f>
        <v>124000</v>
      </c>
      <c r="K87" s="22"/>
      <c r="L87" s="28"/>
    </row>
    <row r="88" spans="1:13" s="2" customFormat="1" ht="18">
      <c r="A88" s="66" t="s">
        <v>28</v>
      </c>
      <c r="B88" s="10" t="s">
        <v>94</v>
      </c>
      <c r="C88" s="7"/>
      <c r="D88" s="69">
        <f aca="true" t="shared" si="23" ref="D88:E122">+ROUND(I88/1000,1)</f>
        <v>148</v>
      </c>
      <c r="E88" s="69">
        <f t="shared" si="23"/>
        <v>0</v>
      </c>
      <c r="F88" s="114">
        <f aca="true" t="shared" si="24" ref="F88:F93">D88+E88</f>
        <v>148</v>
      </c>
      <c r="G88" s="112">
        <f aca="true" t="shared" si="25" ref="G88:J89">G89</f>
        <v>98.76</v>
      </c>
      <c r="H88" s="112">
        <f t="shared" si="25"/>
        <v>98.76</v>
      </c>
      <c r="I88" s="43">
        <f t="shared" si="25"/>
        <v>148000</v>
      </c>
      <c r="J88" s="43">
        <f t="shared" si="25"/>
        <v>0</v>
      </c>
      <c r="K88" s="22"/>
      <c r="L88" s="127"/>
      <c r="M88" s="127"/>
    </row>
    <row r="89" spans="1:13" s="2" customFormat="1" ht="40.5" customHeight="1">
      <c r="A89" s="66" t="s">
        <v>93</v>
      </c>
      <c r="B89" s="10" t="s">
        <v>94</v>
      </c>
      <c r="C89" s="7">
        <v>200</v>
      </c>
      <c r="D89" s="69">
        <f t="shared" si="23"/>
        <v>148</v>
      </c>
      <c r="E89" s="69">
        <f t="shared" si="23"/>
        <v>0</v>
      </c>
      <c r="F89" s="114">
        <f t="shared" si="24"/>
        <v>148</v>
      </c>
      <c r="G89" s="112">
        <f t="shared" si="25"/>
        <v>98.76</v>
      </c>
      <c r="H89" s="112">
        <f t="shared" si="25"/>
        <v>98.76</v>
      </c>
      <c r="I89" s="43">
        <f t="shared" si="25"/>
        <v>148000</v>
      </c>
      <c r="J89" s="43">
        <f t="shared" si="25"/>
        <v>0</v>
      </c>
      <c r="K89" s="22"/>
      <c r="L89" s="13"/>
      <c r="M89" s="13"/>
    </row>
    <row r="90" spans="1:12" s="2" customFormat="1" ht="38.25" customHeight="1">
      <c r="A90" s="34" t="s">
        <v>86</v>
      </c>
      <c r="B90" s="10" t="s">
        <v>94</v>
      </c>
      <c r="C90" s="7">
        <v>240</v>
      </c>
      <c r="D90" s="69">
        <f t="shared" si="23"/>
        <v>148</v>
      </c>
      <c r="E90" s="69">
        <f t="shared" si="23"/>
        <v>0</v>
      </c>
      <c r="F90" s="114">
        <f t="shared" si="24"/>
        <v>148</v>
      </c>
      <c r="G90" s="112">
        <v>98.76</v>
      </c>
      <c r="H90" s="112">
        <v>98.76</v>
      </c>
      <c r="I90" s="43">
        <f>93000+55000</f>
        <v>148000</v>
      </c>
      <c r="J90" s="43"/>
      <c r="K90" s="126"/>
      <c r="L90" s="127"/>
    </row>
    <row r="91" spans="1:12" s="2" customFormat="1" ht="36">
      <c r="A91" s="64" t="s">
        <v>67</v>
      </c>
      <c r="B91" s="10" t="s">
        <v>66</v>
      </c>
      <c r="C91" s="7"/>
      <c r="D91" s="69">
        <f t="shared" si="23"/>
        <v>2587</v>
      </c>
      <c r="E91" s="69">
        <f t="shared" si="23"/>
        <v>0</v>
      </c>
      <c r="F91" s="114">
        <f t="shared" si="24"/>
        <v>2587</v>
      </c>
      <c r="G91" s="112">
        <f aca="true" t="shared" si="26" ref="G91:J92">G92</f>
        <v>2348.7</v>
      </c>
      <c r="H91" s="112">
        <f t="shared" si="26"/>
        <v>1922.8000000000002</v>
      </c>
      <c r="I91" s="43">
        <f t="shared" si="26"/>
        <v>2587000</v>
      </c>
      <c r="J91" s="43">
        <f t="shared" si="26"/>
        <v>0</v>
      </c>
      <c r="K91" s="22"/>
      <c r="L91" s="28"/>
    </row>
    <row r="92" spans="1:12" s="2" customFormat="1" ht="39" customHeight="1">
      <c r="A92" s="64" t="s">
        <v>93</v>
      </c>
      <c r="B92" s="10" t="s">
        <v>66</v>
      </c>
      <c r="C92" s="7">
        <v>200</v>
      </c>
      <c r="D92" s="69">
        <f t="shared" si="23"/>
        <v>2587</v>
      </c>
      <c r="E92" s="69">
        <f t="shared" si="23"/>
        <v>0</v>
      </c>
      <c r="F92" s="114">
        <f t="shared" si="24"/>
        <v>2587</v>
      </c>
      <c r="G92" s="112">
        <f t="shared" si="26"/>
        <v>2348.7</v>
      </c>
      <c r="H92" s="112">
        <f t="shared" si="26"/>
        <v>1922.8000000000002</v>
      </c>
      <c r="I92" s="43">
        <f t="shared" si="26"/>
        <v>2587000</v>
      </c>
      <c r="J92" s="43">
        <f t="shared" si="26"/>
        <v>0</v>
      </c>
      <c r="K92" s="22"/>
      <c r="L92" s="28"/>
    </row>
    <row r="93" spans="1:12" s="2" customFormat="1" ht="39" customHeight="1">
      <c r="A93" s="34" t="s">
        <v>86</v>
      </c>
      <c r="B93" s="10" t="s">
        <v>66</v>
      </c>
      <c r="C93" s="7">
        <v>240</v>
      </c>
      <c r="D93" s="69">
        <f t="shared" si="23"/>
        <v>2587</v>
      </c>
      <c r="E93" s="69">
        <f t="shared" si="23"/>
        <v>0</v>
      </c>
      <c r="F93" s="114">
        <f t="shared" si="24"/>
        <v>2587</v>
      </c>
      <c r="G93" s="112">
        <f>2587-238.3</f>
        <v>2348.7</v>
      </c>
      <c r="H93" s="112">
        <f>2380.4-457.6</f>
        <v>1922.8000000000002</v>
      </c>
      <c r="I93" s="43">
        <v>2587000</v>
      </c>
      <c r="J93" s="43"/>
      <c r="K93" s="22"/>
      <c r="L93" s="28"/>
    </row>
    <row r="94" spans="1:12" s="2" customFormat="1" ht="18">
      <c r="A94" s="84" t="s">
        <v>89</v>
      </c>
      <c r="B94" s="10" t="s">
        <v>90</v>
      </c>
      <c r="C94" s="7"/>
      <c r="D94" s="69">
        <f t="shared" si="23"/>
        <v>230</v>
      </c>
      <c r="E94" s="69">
        <f t="shared" si="23"/>
        <v>124</v>
      </c>
      <c r="F94" s="114">
        <f aca="true" t="shared" si="27" ref="F94:F130">D94+E94</f>
        <v>354</v>
      </c>
      <c r="G94" s="112">
        <f>G96</f>
        <v>10</v>
      </c>
      <c r="H94" s="112">
        <f>H96</f>
        <v>0</v>
      </c>
      <c r="I94" s="43">
        <f>I96</f>
        <v>230000</v>
      </c>
      <c r="J94" s="43">
        <f>J96</f>
        <v>124000</v>
      </c>
      <c r="K94" s="22"/>
      <c r="L94" s="28"/>
    </row>
    <row r="95" spans="1:12" s="52" customFormat="1" ht="39.75" customHeight="1">
      <c r="A95" s="64" t="s">
        <v>93</v>
      </c>
      <c r="B95" s="10" t="s">
        <v>90</v>
      </c>
      <c r="C95" s="7">
        <v>200</v>
      </c>
      <c r="D95" s="69">
        <f t="shared" si="23"/>
        <v>230</v>
      </c>
      <c r="E95" s="69">
        <f t="shared" si="23"/>
        <v>124</v>
      </c>
      <c r="F95" s="114">
        <f t="shared" si="27"/>
        <v>354</v>
      </c>
      <c r="G95" s="112">
        <f>G96</f>
        <v>10</v>
      </c>
      <c r="H95" s="112">
        <f>H96</f>
        <v>0</v>
      </c>
      <c r="I95" s="43">
        <f>I96</f>
        <v>230000</v>
      </c>
      <c r="J95" s="43">
        <f>J96</f>
        <v>124000</v>
      </c>
      <c r="K95" s="51"/>
      <c r="L95" s="31"/>
    </row>
    <row r="96" spans="1:12" s="2" customFormat="1" ht="42" customHeight="1">
      <c r="A96" s="34" t="s">
        <v>86</v>
      </c>
      <c r="B96" s="10" t="s">
        <v>90</v>
      </c>
      <c r="C96" s="7">
        <v>240</v>
      </c>
      <c r="D96" s="69">
        <f t="shared" si="23"/>
        <v>230</v>
      </c>
      <c r="E96" s="69">
        <f t="shared" si="23"/>
        <v>124</v>
      </c>
      <c r="F96" s="114">
        <f t="shared" si="27"/>
        <v>354</v>
      </c>
      <c r="G96" s="112">
        <v>10</v>
      </c>
      <c r="H96" s="112">
        <v>0</v>
      </c>
      <c r="I96" s="43">
        <f>180000+50000</f>
        <v>230000</v>
      </c>
      <c r="J96" s="43">
        <v>124000</v>
      </c>
      <c r="K96" s="22"/>
      <c r="L96" s="28"/>
    </row>
    <row r="97" spans="1:12" s="2" customFormat="1" ht="38.25" customHeight="1">
      <c r="A97" s="66" t="s">
        <v>29</v>
      </c>
      <c r="B97" s="10" t="s">
        <v>44</v>
      </c>
      <c r="C97" s="7"/>
      <c r="D97" s="69">
        <f t="shared" si="23"/>
        <v>1952.2</v>
      </c>
      <c r="E97" s="69">
        <f t="shared" si="23"/>
        <v>0</v>
      </c>
      <c r="F97" s="114">
        <f t="shared" si="27"/>
        <v>1952.2</v>
      </c>
      <c r="G97" s="112">
        <f>G98+G104+G101</f>
        <v>1262.2</v>
      </c>
      <c r="H97" s="112">
        <f>H98+H104+H101</f>
        <v>1252.2</v>
      </c>
      <c r="I97" s="43">
        <f>I98+I104+I101</f>
        <v>1952200</v>
      </c>
      <c r="J97" s="43">
        <f>J98+J104+J101</f>
        <v>0</v>
      </c>
      <c r="K97" s="22"/>
      <c r="L97" s="45"/>
    </row>
    <row r="98" spans="1:12" s="2" customFormat="1" ht="24" customHeight="1">
      <c r="A98" s="34" t="s">
        <v>68</v>
      </c>
      <c r="B98" s="10" t="s">
        <v>69</v>
      </c>
      <c r="C98" s="7"/>
      <c r="D98" s="69">
        <f t="shared" si="23"/>
        <v>200</v>
      </c>
      <c r="E98" s="69">
        <f t="shared" si="23"/>
        <v>0</v>
      </c>
      <c r="F98" s="114">
        <f t="shared" si="27"/>
        <v>200</v>
      </c>
      <c r="G98" s="112">
        <f aca="true" t="shared" si="28" ref="G98:J99">G99</f>
        <v>10</v>
      </c>
      <c r="H98" s="112">
        <f t="shared" si="28"/>
        <v>0</v>
      </c>
      <c r="I98" s="43">
        <f t="shared" si="28"/>
        <v>200000</v>
      </c>
      <c r="J98" s="43">
        <f t="shared" si="28"/>
        <v>0</v>
      </c>
      <c r="K98" s="22"/>
      <c r="L98" s="28"/>
    </row>
    <row r="99" spans="1:12" s="2" customFormat="1" ht="37.5" customHeight="1">
      <c r="A99" s="64" t="s">
        <v>93</v>
      </c>
      <c r="B99" s="10" t="s">
        <v>69</v>
      </c>
      <c r="C99" s="7">
        <v>200</v>
      </c>
      <c r="D99" s="69">
        <f t="shared" si="23"/>
        <v>200</v>
      </c>
      <c r="E99" s="69">
        <f t="shared" si="23"/>
        <v>0</v>
      </c>
      <c r="F99" s="114">
        <f t="shared" si="27"/>
        <v>200</v>
      </c>
      <c r="G99" s="112">
        <f t="shared" si="28"/>
        <v>10</v>
      </c>
      <c r="H99" s="112">
        <f t="shared" si="28"/>
        <v>0</v>
      </c>
      <c r="I99" s="43">
        <f t="shared" si="28"/>
        <v>200000</v>
      </c>
      <c r="J99" s="43">
        <f t="shared" si="28"/>
        <v>0</v>
      </c>
      <c r="K99" s="22"/>
      <c r="L99" s="28"/>
    </row>
    <row r="100" spans="1:12" s="2" customFormat="1" ht="45" customHeight="1">
      <c r="A100" s="34" t="s">
        <v>86</v>
      </c>
      <c r="B100" s="10" t="s">
        <v>69</v>
      </c>
      <c r="C100" s="7">
        <v>240</v>
      </c>
      <c r="D100" s="69">
        <f t="shared" si="23"/>
        <v>200</v>
      </c>
      <c r="E100" s="69">
        <f t="shared" si="23"/>
        <v>0</v>
      </c>
      <c r="F100" s="114">
        <f t="shared" si="27"/>
        <v>200</v>
      </c>
      <c r="G100" s="112">
        <v>10</v>
      </c>
      <c r="H100" s="112">
        <v>0</v>
      </c>
      <c r="I100" s="43">
        <v>200000</v>
      </c>
      <c r="J100" s="43"/>
      <c r="K100" s="22"/>
      <c r="L100" s="28"/>
    </row>
    <row r="101" spans="1:10" s="2" customFormat="1" ht="28.5" customHeight="1">
      <c r="A101" s="74" t="s">
        <v>143</v>
      </c>
      <c r="B101" s="10" t="s">
        <v>144</v>
      </c>
      <c r="C101" s="7"/>
      <c r="D101" s="69">
        <f t="shared" si="23"/>
        <v>500</v>
      </c>
      <c r="E101" s="69">
        <f t="shared" si="23"/>
        <v>0</v>
      </c>
      <c r="F101" s="114">
        <f t="shared" si="27"/>
        <v>500</v>
      </c>
      <c r="G101" s="112">
        <f aca="true" t="shared" si="29" ref="G101:J102">G102</f>
        <v>0</v>
      </c>
      <c r="H101" s="112">
        <f t="shared" si="29"/>
        <v>0</v>
      </c>
      <c r="I101" s="75">
        <f t="shared" si="29"/>
        <v>500000</v>
      </c>
      <c r="J101" s="75">
        <f t="shared" si="29"/>
        <v>0</v>
      </c>
    </row>
    <row r="102" spans="1:10" s="2" customFormat="1" ht="51" customHeight="1">
      <c r="A102" s="35" t="s">
        <v>93</v>
      </c>
      <c r="B102" s="10" t="s">
        <v>144</v>
      </c>
      <c r="C102" s="7">
        <v>200</v>
      </c>
      <c r="D102" s="69">
        <f t="shared" si="23"/>
        <v>500</v>
      </c>
      <c r="E102" s="69">
        <f t="shared" si="23"/>
        <v>0</v>
      </c>
      <c r="F102" s="114">
        <f t="shared" si="27"/>
        <v>500</v>
      </c>
      <c r="G102" s="112">
        <f t="shared" si="29"/>
        <v>0</v>
      </c>
      <c r="H102" s="112">
        <f t="shared" si="29"/>
        <v>0</v>
      </c>
      <c r="I102" s="75">
        <f t="shared" si="29"/>
        <v>500000</v>
      </c>
      <c r="J102" s="75">
        <f t="shared" si="29"/>
        <v>0</v>
      </c>
    </row>
    <row r="103" spans="1:10" s="2" customFormat="1" ht="39.75" customHeight="1">
      <c r="A103" s="34" t="s">
        <v>86</v>
      </c>
      <c r="B103" s="10" t="s">
        <v>144</v>
      </c>
      <c r="C103" s="7">
        <v>240</v>
      </c>
      <c r="D103" s="69">
        <f t="shared" si="23"/>
        <v>500</v>
      </c>
      <c r="E103" s="69">
        <f t="shared" si="23"/>
        <v>0</v>
      </c>
      <c r="F103" s="114">
        <f t="shared" si="27"/>
        <v>500</v>
      </c>
      <c r="G103" s="112">
        <v>0</v>
      </c>
      <c r="H103" s="112">
        <v>0</v>
      </c>
      <c r="I103" s="75">
        <v>500000</v>
      </c>
      <c r="J103" s="75"/>
    </row>
    <row r="104" spans="1:12" s="2" customFormat="1" ht="95.25" customHeight="1">
      <c r="A104" s="59" t="s">
        <v>107</v>
      </c>
      <c r="B104" s="10" t="s">
        <v>63</v>
      </c>
      <c r="C104" s="7"/>
      <c r="D104" s="69">
        <f t="shared" si="23"/>
        <v>1252.2</v>
      </c>
      <c r="E104" s="69">
        <f t="shared" si="23"/>
        <v>0</v>
      </c>
      <c r="F104" s="114">
        <f t="shared" si="27"/>
        <v>1252.2</v>
      </c>
      <c r="G104" s="112">
        <f aca="true" t="shared" si="30" ref="G104:J105">G105</f>
        <v>1252.2</v>
      </c>
      <c r="H104" s="112">
        <f t="shared" si="30"/>
        <v>1252.2</v>
      </c>
      <c r="I104" s="43">
        <f t="shared" si="30"/>
        <v>1252200</v>
      </c>
      <c r="J104" s="43">
        <f t="shared" si="30"/>
        <v>0</v>
      </c>
      <c r="K104" s="22"/>
      <c r="L104" s="28"/>
    </row>
    <row r="105" spans="1:12" s="2" customFormat="1" ht="37.5" customHeight="1">
      <c r="A105" s="64" t="s">
        <v>93</v>
      </c>
      <c r="B105" s="10" t="s">
        <v>63</v>
      </c>
      <c r="C105" s="7">
        <v>200</v>
      </c>
      <c r="D105" s="69">
        <f t="shared" si="23"/>
        <v>1252.2</v>
      </c>
      <c r="E105" s="69">
        <f t="shared" si="23"/>
        <v>0</v>
      </c>
      <c r="F105" s="114">
        <f t="shared" si="27"/>
        <v>1252.2</v>
      </c>
      <c r="G105" s="112">
        <f t="shared" si="30"/>
        <v>1252.2</v>
      </c>
      <c r="H105" s="112">
        <f t="shared" si="30"/>
        <v>1252.2</v>
      </c>
      <c r="I105" s="43">
        <f t="shared" si="30"/>
        <v>1252200</v>
      </c>
      <c r="J105" s="43">
        <f t="shared" si="30"/>
        <v>0</v>
      </c>
      <c r="K105" s="22"/>
      <c r="L105" s="28"/>
    </row>
    <row r="106" spans="1:12" s="2" customFormat="1" ht="39" customHeight="1">
      <c r="A106" s="34" t="s">
        <v>86</v>
      </c>
      <c r="B106" s="10" t="s">
        <v>63</v>
      </c>
      <c r="C106" s="7">
        <v>240</v>
      </c>
      <c r="D106" s="69">
        <f t="shared" si="23"/>
        <v>1252.2</v>
      </c>
      <c r="E106" s="69">
        <f t="shared" si="23"/>
        <v>0</v>
      </c>
      <c r="F106" s="114">
        <f t="shared" si="27"/>
        <v>1252.2</v>
      </c>
      <c r="G106" s="112">
        <v>1252.2</v>
      </c>
      <c r="H106" s="112">
        <v>1252.2</v>
      </c>
      <c r="I106" s="43">
        <v>1252200</v>
      </c>
      <c r="J106" s="43"/>
      <c r="K106" s="22"/>
      <c r="L106" s="28"/>
    </row>
    <row r="107" spans="1:12" s="2" customFormat="1" ht="36">
      <c r="A107" s="64" t="s">
        <v>30</v>
      </c>
      <c r="B107" s="18" t="s">
        <v>45</v>
      </c>
      <c r="C107" s="7"/>
      <c r="D107" s="69">
        <f t="shared" si="23"/>
        <v>1635.9</v>
      </c>
      <c r="E107" s="69">
        <f t="shared" si="23"/>
        <v>100</v>
      </c>
      <c r="F107" s="114">
        <f>D107+E107-0.1</f>
        <v>1735.8000000000002</v>
      </c>
      <c r="G107" s="112">
        <f>G108+G114+G117+G120</f>
        <v>792.69</v>
      </c>
      <c r="H107" s="112">
        <f>H108+H114+H117+H120</f>
        <v>782.69</v>
      </c>
      <c r="I107" s="43">
        <f>I108+I114+I117+I120</f>
        <v>1635872</v>
      </c>
      <c r="J107" s="43">
        <f>J108+J114+J117+J120</f>
        <v>100000</v>
      </c>
      <c r="K107" s="22"/>
      <c r="L107" s="28"/>
    </row>
    <row r="108" spans="1:12" s="2" customFormat="1" ht="24" customHeight="1">
      <c r="A108" s="66" t="s">
        <v>8</v>
      </c>
      <c r="B108" s="20" t="s">
        <v>46</v>
      </c>
      <c r="C108" s="7"/>
      <c r="D108" s="69">
        <f t="shared" si="23"/>
        <v>1284</v>
      </c>
      <c r="E108" s="69">
        <f t="shared" si="23"/>
        <v>0</v>
      </c>
      <c r="F108" s="114">
        <f t="shared" si="27"/>
        <v>1284</v>
      </c>
      <c r="G108" s="112">
        <f>G111+G110</f>
        <v>782.69</v>
      </c>
      <c r="H108" s="112">
        <f>H111+H110</f>
        <v>782.69</v>
      </c>
      <c r="I108" s="43">
        <f>I111+I110</f>
        <v>1284000</v>
      </c>
      <c r="J108" s="43">
        <f>J111+J110</f>
        <v>0</v>
      </c>
      <c r="K108" s="22"/>
      <c r="L108" s="28"/>
    </row>
    <row r="109" spans="1:12" s="2" customFormat="1" ht="39" customHeight="1">
      <c r="A109" s="64" t="s">
        <v>93</v>
      </c>
      <c r="B109" s="20" t="s">
        <v>46</v>
      </c>
      <c r="C109" s="7">
        <v>200</v>
      </c>
      <c r="D109" s="69">
        <f t="shared" si="23"/>
        <v>1284</v>
      </c>
      <c r="E109" s="69">
        <f t="shared" si="23"/>
        <v>0</v>
      </c>
      <c r="F109" s="114">
        <f t="shared" si="27"/>
        <v>1284</v>
      </c>
      <c r="G109" s="112">
        <f>G110</f>
        <v>782.69</v>
      </c>
      <c r="H109" s="112">
        <f>H110</f>
        <v>782.69</v>
      </c>
      <c r="I109" s="43">
        <f>I110</f>
        <v>1284000</v>
      </c>
      <c r="J109" s="43">
        <f>J110</f>
        <v>0</v>
      </c>
      <c r="K109" s="22"/>
      <c r="L109" s="28"/>
    </row>
    <row r="110" spans="1:12" s="2" customFormat="1" ht="36" customHeight="1">
      <c r="A110" s="34" t="s">
        <v>86</v>
      </c>
      <c r="B110" s="20" t="s">
        <v>46</v>
      </c>
      <c r="C110" s="7">
        <v>240</v>
      </c>
      <c r="D110" s="69">
        <f t="shared" si="23"/>
        <v>1284</v>
      </c>
      <c r="E110" s="69">
        <f t="shared" si="23"/>
        <v>0</v>
      </c>
      <c r="F110" s="114">
        <f t="shared" si="27"/>
        <v>1284</v>
      </c>
      <c r="G110" s="112">
        <v>782.69</v>
      </c>
      <c r="H110" s="112">
        <v>782.69</v>
      </c>
      <c r="I110" s="43">
        <f>100000+737000+447000</f>
        <v>1284000</v>
      </c>
      <c r="J110" s="43"/>
      <c r="K110" s="22"/>
      <c r="L110" s="28"/>
    </row>
    <row r="111" spans="1:12" s="2" customFormat="1" ht="24" customHeight="1" hidden="1">
      <c r="A111" s="34" t="s">
        <v>83</v>
      </c>
      <c r="B111" s="20" t="s">
        <v>46</v>
      </c>
      <c r="C111" s="7">
        <v>800</v>
      </c>
      <c r="D111" s="69">
        <f t="shared" si="23"/>
        <v>0</v>
      </c>
      <c r="E111" s="69">
        <f t="shared" si="23"/>
        <v>0</v>
      </c>
      <c r="F111" s="114">
        <f t="shared" si="27"/>
        <v>0</v>
      </c>
      <c r="G111" s="112"/>
      <c r="H111" s="112"/>
      <c r="I111" s="43">
        <f>I112+I113</f>
        <v>0</v>
      </c>
      <c r="J111" s="43">
        <f>J112+J113</f>
        <v>0</v>
      </c>
      <c r="K111" s="22"/>
      <c r="L111" s="28"/>
    </row>
    <row r="112" spans="1:12" s="2" customFormat="1" ht="19.5" customHeight="1" hidden="1">
      <c r="A112" s="34" t="s">
        <v>78</v>
      </c>
      <c r="B112" s="20" t="s">
        <v>46</v>
      </c>
      <c r="C112" s="7">
        <v>830</v>
      </c>
      <c r="D112" s="69">
        <f t="shared" si="23"/>
        <v>0</v>
      </c>
      <c r="E112" s="69">
        <f t="shared" si="23"/>
        <v>0</v>
      </c>
      <c r="F112" s="114">
        <f t="shared" si="27"/>
        <v>0</v>
      </c>
      <c r="G112" s="112"/>
      <c r="H112" s="112"/>
      <c r="I112" s="43"/>
      <c r="J112" s="43"/>
      <c r="K112" s="22"/>
      <c r="L112" s="28"/>
    </row>
    <row r="113" spans="1:12" s="2" customFormat="1" ht="19.5" customHeight="1" hidden="1">
      <c r="A113" s="34" t="s">
        <v>97</v>
      </c>
      <c r="B113" s="20" t="s">
        <v>46</v>
      </c>
      <c r="C113" s="7">
        <v>850</v>
      </c>
      <c r="D113" s="69">
        <f t="shared" si="23"/>
        <v>0</v>
      </c>
      <c r="E113" s="69">
        <f t="shared" si="23"/>
        <v>0</v>
      </c>
      <c r="F113" s="114">
        <f t="shared" si="27"/>
        <v>0</v>
      </c>
      <c r="G113" s="112"/>
      <c r="H113" s="112"/>
      <c r="I113" s="43"/>
      <c r="J113" s="43"/>
      <c r="K113" s="22"/>
      <c r="L113" s="28"/>
    </row>
    <row r="114" spans="1:12" s="2" customFormat="1" ht="24" customHeight="1">
      <c r="A114" s="64" t="s">
        <v>9</v>
      </c>
      <c r="B114" s="20" t="s">
        <v>47</v>
      </c>
      <c r="C114" s="7"/>
      <c r="D114" s="69">
        <f t="shared" si="23"/>
        <v>5</v>
      </c>
      <c r="E114" s="69">
        <f t="shared" si="23"/>
        <v>0</v>
      </c>
      <c r="F114" s="114">
        <f t="shared" si="27"/>
        <v>5</v>
      </c>
      <c r="G114" s="112">
        <f aca="true" t="shared" si="31" ref="G114:J115">G115</f>
        <v>0</v>
      </c>
      <c r="H114" s="112">
        <f t="shared" si="31"/>
        <v>0</v>
      </c>
      <c r="I114" s="43">
        <f t="shared" si="31"/>
        <v>5000</v>
      </c>
      <c r="J114" s="43">
        <f t="shared" si="31"/>
        <v>0</v>
      </c>
      <c r="K114" s="22"/>
      <c r="L114" s="28"/>
    </row>
    <row r="115" spans="1:12" s="2" customFormat="1" ht="39" customHeight="1">
      <c r="A115" s="64" t="s">
        <v>93</v>
      </c>
      <c r="B115" s="20" t="s">
        <v>47</v>
      </c>
      <c r="C115" s="7">
        <v>200</v>
      </c>
      <c r="D115" s="69">
        <f t="shared" si="23"/>
        <v>5</v>
      </c>
      <c r="E115" s="69">
        <f t="shared" si="23"/>
        <v>0</v>
      </c>
      <c r="F115" s="114">
        <f t="shared" si="27"/>
        <v>5</v>
      </c>
      <c r="G115" s="112">
        <f t="shared" si="31"/>
        <v>0</v>
      </c>
      <c r="H115" s="112">
        <f t="shared" si="31"/>
        <v>0</v>
      </c>
      <c r="I115" s="43">
        <f t="shared" si="31"/>
        <v>5000</v>
      </c>
      <c r="J115" s="43">
        <f t="shared" si="31"/>
        <v>0</v>
      </c>
      <c r="K115" s="22"/>
      <c r="L115" s="28"/>
    </row>
    <row r="116" spans="1:12" s="2" customFormat="1" ht="35.25" customHeight="1">
      <c r="A116" s="34" t="s">
        <v>86</v>
      </c>
      <c r="B116" s="20" t="s">
        <v>47</v>
      </c>
      <c r="C116" s="7">
        <v>240</v>
      </c>
      <c r="D116" s="69">
        <f t="shared" si="23"/>
        <v>5</v>
      </c>
      <c r="E116" s="69">
        <f t="shared" si="23"/>
        <v>0</v>
      </c>
      <c r="F116" s="114">
        <f t="shared" si="27"/>
        <v>5</v>
      </c>
      <c r="G116" s="112">
        <v>0</v>
      </c>
      <c r="H116" s="112">
        <v>0</v>
      </c>
      <c r="I116" s="43">
        <v>5000</v>
      </c>
      <c r="J116" s="43"/>
      <c r="K116" s="22"/>
      <c r="L116" s="28"/>
    </row>
    <row r="117" spans="1:12" s="2" customFormat="1" ht="23.25" customHeight="1">
      <c r="A117" s="64" t="s">
        <v>10</v>
      </c>
      <c r="B117" s="20" t="s">
        <v>48</v>
      </c>
      <c r="C117" s="7"/>
      <c r="D117" s="69">
        <f t="shared" si="23"/>
        <v>50</v>
      </c>
      <c r="E117" s="69">
        <f t="shared" si="23"/>
        <v>0</v>
      </c>
      <c r="F117" s="114">
        <f t="shared" si="27"/>
        <v>50</v>
      </c>
      <c r="G117" s="112">
        <f aca="true" t="shared" si="32" ref="G117:J118">G118</f>
        <v>0</v>
      </c>
      <c r="H117" s="112">
        <f t="shared" si="32"/>
        <v>0</v>
      </c>
      <c r="I117" s="43">
        <f t="shared" si="32"/>
        <v>50000</v>
      </c>
      <c r="J117" s="43">
        <f t="shared" si="32"/>
        <v>0</v>
      </c>
      <c r="K117" s="22"/>
      <c r="L117" s="28"/>
    </row>
    <row r="118" spans="1:12" s="2" customFormat="1" ht="39" customHeight="1">
      <c r="A118" s="64" t="s">
        <v>93</v>
      </c>
      <c r="B118" s="20" t="s">
        <v>48</v>
      </c>
      <c r="C118" s="7">
        <v>200</v>
      </c>
      <c r="D118" s="69">
        <f t="shared" si="23"/>
        <v>50</v>
      </c>
      <c r="E118" s="69">
        <f t="shared" si="23"/>
        <v>0</v>
      </c>
      <c r="F118" s="114">
        <f t="shared" si="27"/>
        <v>50</v>
      </c>
      <c r="G118" s="112">
        <f t="shared" si="32"/>
        <v>0</v>
      </c>
      <c r="H118" s="112">
        <f t="shared" si="32"/>
        <v>0</v>
      </c>
      <c r="I118" s="43">
        <f t="shared" si="32"/>
        <v>50000</v>
      </c>
      <c r="J118" s="43">
        <f t="shared" si="32"/>
        <v>0</v>
      </c>
      <c r="K118" s="22"/>
      <c r="L118" s="28"/>
    </row>
    <row r="119" spans="1:12" s="2" customFormat="1" ht="39.75" customHeight="1">
      <c r="A119" s="34" t="s">
        <v>86</v>
      </c>
      <c r="B119" s="20" t="s">
        <v>48</v>
      </c>
      <c r="C119" s="7">
        <v>240</v>
      </c>
      <c r="D119" s="69">
        <f t="shared" si="23"/>
        <v>50</v>
      </c>
      <c r="E119" s="69">
        <f t="shared" si="23"/>
        <v>0</v>
      </c>
      <c r="F119" s="114">
        <f t="shared" si="27"/>
        <v>50</v>
      </c>
      <c r="G119" s="112">
        <v>0</v>
      </c>
      <c r="H119" s="112">
        <v>0</v>
      </c>
      <c r="I119" s="43">
        <v>50000</v>
      </c>
      <c r="J119" s="43"/>
      <c r="K119" s="22"/>
      <c r="L119" s="28"/>
    </row>
    <row r="120" spans="1:12" s="2" customFormat="1" ht="21" customHeight="1">
      <c r="A120" s="64" t="s">
        <v>65</v>
      </c>
      <c r="B120" s="20" t="s">
        <v>49</v>
      </c>
      <c r="C120" s="7"/>
      <c r="D120" s="69">
        <f t="shared" si="23"/>
        <v>296.9</v>
      </c>
      <c r="E120" s="69">
        <f t="shared" si="23"/>
        <v>100</v>
      </c>
      <c r="F120" s="114">
        <f>D120+E120-0.1</f>
        <v>396.79999999999995</v>
      </c>
      <c r="G120" s="112">
        <f aca="true" t="shared" si="33" ref="G120:J121">G121</f>
        <v>10</v>
      </c>
      <c r="H120" s="112">
        <f t="shared" si="33"/>
        <v>0</v>
      </c>
      <c r="I120" s="43">
        <f t="shared" si="33"/>
        <v>296872</v>
      </c>
      <c r="J120" s="43">
        <f t="shared" si="33"/>
        <v>100000</v>
      </c>
      <c r="K120" s="22"/>
      <c r="L120" s="28"/>
    </row>
    <row r="121" spans="1:12" s="2" customFormat="1" ht="43.5" customHeight="1">
      <c r="A121" s="64" t="s">
        <v>93</v>
      </c>
      <c r="B121" s="20" t="s">
        <v>49</v>
      </c>
      <c r="C121" s="7">
        <v>200</v>
      </c>
      <c r="D121" s="69">
        <f t="shared" si="23"/>
        <v>296.9</v>
      </c>
      <c r="E121" s="69">
        <f t="shared" si="23"/>
        <v>100</v>
      </c>
      <c r="F121" s="114">
        <f>D121+E121-0.1</f>
        <v>396.79999999999995</v>
      </c>
      <c r="G121" s="112">
        <f t="shared" si="33"/>
        <v>10</v>
      </c>
      <c r="H121" s="112">
        <f t="shared" si="33"/>
        <v>0</v>
      </c>
      <c r="I121" s="43">
        <f t="shared" si="33"/>
        <v>296872</v>
      </c>
      <c r="J121" s="43">
        <f t="shared" si="33"/>
        <v>100000</v>
      </c>
      <c r="K121" s="22"/>
      <c r="L121" s="28"/>
    </row>
    <row r="122" spans="1:13" s="2" customFormat="1" ht="36" customHeight="1">
      <c r="A122" s="34" t="s">
        <v>86</v>
      </c>
      <c r="B122" s="20" t="s">
        <v>49</v>
      </c>
      <c r="C122" s="7">
        <v>240</v>
      </c>
      <c r="D122" s="69">
        <f t="shared" si="23"/>
        <v>296.9</v>
      </c>
      <c r="E122" s="69">
        <f t="shared" si="23"/>
        <v>100</v>
      </c>
      <c r="F122" s="114">
        <f>D122+E122-0.1</f>
        <v>396.79999999999995</v>
      </c>
      <c r="G122" s="112">
        <v>10</v>
      </c>
      <c r="H122" s="112">
        <v>0</v>
      </c>
      <c r="I122" s="43">
        <f>96872+200000</f>
        <v>296872</v>
      </c>
      <c r="J122" s="43">
        <v>100000</v>
      </c>
      <c r="K122" s="22"/>
      <c r="L122" s="30"/>
      <c r="M122" s="3"/>
    </row>
    <row r="123" spans="1:12" s="2" customFormat="1" ht="39" customHeight="1">
      <c r="A123" s="64" t="s">
        <v>74</v>
      </c>
      <c r="B123" s="20" t="s">
        <v>87</v>
      </c>
      <c r="C123" s="7"/>
      <c r="D123" s="69">
        <f aca="true" t="shared" si="34" ref="D123:E146">+ROUND(I123/1000,1)</f>
        <v>4813.2</v>
      </c>
      <c r="E123" s="69">
        <f t="shared" si="34"/>
        <v>100</v>
      </c>
      <c r="F123" s="114">
        <f>D123+E123</f>
        <v>4913.2</v>
      </c>
      <c r="G123" s="112">
        <f>G124+G131</f>
        <v>4605.5</v>
      </c>
      <c r="H123" s="112">
        <f>H124+H131</f>
        <v>4589.5</v>
      </c>
      <c r="I123" s="43">
        <f>I124+I131</f>
        <v>4813198</v>
      </c>
      <c r="J123" s="43">
        <f>J124+J131</f>
        <v>100000</v>
      </c>
      <c r="K123" s="22"/>
      <c r="L123" s="28"/>
    </row>
    <row r="124" spans="1:12" s="3" customFormat="1" ht="41.25" customHeight="1">
      <c r="A124" s="64" t="s">
        <v>75</v>
      </c>
      <c r="B124" s="20" t="s">
        <v>79</v>
      </c>
      <c r="C124" s="7"/>
      <c r="D124" s="69">
        <f t="shared" si="34"/>
        <v>3180.5</v>
      </c>
      <c r="E124" s="69">
        <f t="shared" si="34"/>
        <v>100</v>
      </c>
      <c r="F124" s="114">
        <f>D124+E124</f>
        <v>3280.5</v>
      </c>
      <c r="G124" s="112">
        <f>G125+G127+G129</f>
        <v>2972.8</v>
      </c>
      <c r="H124" s="112">
        <f>H125+H127+H129</f>
        <v>2956.8</v>
      </c>
      <c r="I124" s="43">
        <f>I125+I127+I129</f>
        <v>3180498</v>
      </c>
      <c r="J124" s="43">
        <f>J125+J127+J129</f>
        <v>100000</v>
      </c>
      <c r="K124" s="32"/>
      <c r="L124" s="30"/>
    </row>
    <row r="125" spans="1:12" s="3" customFormat="1" ht="75.75" customHeight="1">
      <c r="A125" s="34" t="s">
        <v>80</v>
      </c>
      <c r="B125" s="20" t="s">
        <v>79</v>
      </c>
      <c r="C125" s="7">
        <v>100</v>
      </c>
      <c r="D125" s="69">
        <f t="shared" si="34"/>
        <v>2657.9</v>
      </c>
      <c r="E125" s="69">
        <f t="shared" si="34"/>
        <v>0</v>
      </c>
      <c r="F125" s="114">
        <f>D125+E125</f>
        <v>2657.9</v>
      </c>
      <c r="G125" s="112">
        <f>G126</f>
        <v>2582.3</v>
      </c>
      <c r="H125" s="112">
        <f>H126</f>
        <v>2571.3</v>
      </c>
      <c r="I125" s="43">
        <f>I126</f>
        <v>2657940</v>
      </c>
      <c r="J125" s="43">
        <f>J126</f>
        <v>0</v>
      </c>
      <c r="K125" s="32"/>
      <c r="L125" s="30"/>
    </row>
    <row r="126" spans="1:13" s="2" customFormat="1" ht="24.75" customHeight="1">
      <c r="A126" s="64" t="s">
        <v>98</v>
      </c>
      <c r="B126" s="20" t="s">
        <v>79</v>
      </c>
      <c r="C126" s="7">
        <v>110</v>
      </c>
      <c r="D126" s="69">
        <f t="shared" si="34"/>
        <v>2657.9</v>
      </c>
      <c r="E126" s="69">
        <f t="shared" si="34"/>
        <v>0</v>
      </c>
      <c r="F126" s="114">
        <f>D126+E126</f>
        <v>2657.9</v>
      </c>
      <c r="G126" s="112">
        <f>2582.3</f>
        <v>2582.3</v>
      </c>
      <c r="H126" s="112">
        <f>2571.3</f>
        <v>2571.3</v>
      </c>
      <c r="I126" s="43">
        <v>2657940</v>
      </c>
      <c r="J126" s="43"/>
      <c r="K126" s="22"/>
      <c r="L126" s="30"/>
      <c r="M126" s="3"/>
    </row>
    <row r="127" spans="1:13" s="2" customFormat="1" ht="37.5" customHeight="1">
      <c r="A127" s="64" t="s">
        <v>93</v>
      </c>
      <c r="B127" s="20" t="s">
        <v>79</v>
      </c>
      <c r="C127" s="7">
        <v>200</v>
      </c>
      <c r="D127" s="69">
        <f t="shared" si="34"/>
        <v>522.6</v>
      </c>
      <c r="E127" s="69">
        <f t="shared" si="34"/>
        <v>100</v>
      </c>
      <c r="F127" s="114">
        <f t="shared" si="27"/>
        <v>622.6</v>
      </c>
      <c r="G127" s="112">
        <f>G128</f>
        <v>390.5</v>
      </c>
      <c r="H127" s="112">
        <f>H128</f>
        <v>385.5</v>
      </c>
      <c r="I127" s="43">
        <f>I128</f>
        <v>522558</v>
      </c>
      <c r="J127" s="43">
        <f>J128</f>
        <v>100000</v>
      </c>
      <c r="K127" s="22"/>
      <c r="L127" s="30"/>
      <c r="M127" s="3"/>
    </row>
    <row r="128" spans="1:13" s="2" customFormat="1" ht="42" customHeight="1">
      <c r="A128" s="34" t="s">
        <v>85</v>
      </c>
      <c r="B128" s="20" t="s">
        <v>79</v>
      </c>
      <c r="C128" s="7">
        <v>240</v>
      </c>
      <c r="D128" s="69">
        <f t="shared" si="34"/>
        <v>522.6</v>
      </c>
      <c r="E128" s="69">
        <f t="shared" si="34"/>
        <v>100</v>
      </c>
      <c r="F128" s="114">
        <f t="shared" si="27"/>
        <v>622.6</v>
      </c>
      <c r="G128" s="112">
        <v>390.5</v>
      </c>
      <c r="H128" s="112">
        <v>385.5</v>
      </c>
      <c r="I128" s="43">
        <f>472558+50000</f>
        <v>522558</v>
      </c>
      <c r="J128" s="43">
        <v>100000</v>
      </c>
      <c r="K128" s="22"/>
      <c r="L128" s="30"/>
      <c r="M128" s="3"/>
    </row>
    <row r="129" spans="1:13" s="2" customFormat="1" ht="18" hidden="1">
      <c r="A129" s="34" t="s">
        <v>83</v>
      </c>
      <c r="B129" s="20" t="s">
        <v>79</v>
      </c>
      <c r="C129" s="7">
        <v>800</v>
      </c>
      <c r="D129" s="69">
        <f t="shared" si="34"/>
        <v>0</v>
      </c>
      <c r="E129" s="69">
        <f t="shared" si="34"/>
        <v>0</v>
      </c>
      <c r="F129" s="114">
        <f t="shared" si="27"/>
        <v>0</v>
      </c>
      <c r="G129" s="112"/>
      <c r="H129" s="112"/>
      <c r="I129" s="43">
        <f>I130</f>
        <v>0</v>
      </c>
      <c r="J129" s="43">
        <f>J130</f>
        <v>0</v>
      </c>
      <c r="K129" s="22"/>
      <c r="L129" s="30"/>
      <c r="M129" s="3"/>
    </row>
    <row r="130" spans="1:13" s="2" customFormat="1" ht="18" hidden="1">
      <c r="A130" s="34" t="s">
        <v>84</v>
      </c>
      <c r="B130" s="20" t="s">
        <v>79</v>
      </c>
      <c r="C130" s="7">
        <v>850</v>
      </c>
      <c r="D130" s="69">
        <f t="shared" si="34"/>
        <v>0</v>
      </c>
      <c r="E130" s="69">
        <f t="shared" si="34"/>
        <v>0</v>
      </c>
      <c r="F130" s="114">
        <f t="shared" si="27"/>
        <v>0</v>
      </c>
      <c r="G130" s="112"/>
      <c r="H130" s="112"/>
      <c r="I130" s="43"/>
      <c r="J130" s="43"/>
      <c r="K130" s="22"/>
      <c r="L130" s="30"/>
      <c r="M130" s="3"/>
    </row>
    <row r="131" spans="1:13" s="2" customFormat="1" ht="81" customHeight="1">
      <c r="A131" s="59" t="s">
        <v>106</v>
      </c>
      <c r="B131" s="20" t="s">
        <v>72</v>
      </c>
      <c r="C131" s="7"/>
      <c r="D131" s="69">
        <f t="shared" si="34"/>
        <v>1632.7</v>
      </c>
      <c r="E131" s="69">
        <f t="shared" si="34"/>
        <v>0</v>
      </c>
      <c r="F131" s="114">
        <f>D131+E131</f>
        <v>1632.7</v>
      </c>
      <c r="G131" s="112">
        <f aca="true" t="shared" si="35" ref="G131:J132">G132</f>
        <v>1632.7</v>
      </c>
      <c r="H131" s="112">
        <f t="shared" si="35"/>
        <v>1632.7</v>
      </c>
      <c r="I131" s="43">
        <f t="shared" si="35"/>
        <v>1632700</v>
      </c>
      <c r="J131" s="43">
        <f t="shared" si="35"/>
        <v>0</v>
      </c>
      <c r="K131" s="22"/>
      <c r="L131" s="30"/>
      <c r="M131" s="3"/>
    </row>
    <row r="132" spans="1:13" s="2" customFormat="1" ht="72" customHeight="1">
      <c r="A132" s="34" t="s">
        <v>80</v>
      </c>
      <c r="B132" s="20" t="s">
        <v>72</v>
      </c>
      <c r="C132" s="7">
        <v>100</v>
      </c>
      <c r="D132" s="69">
        <f t="shared" si="34"/>
        <v>1632.7</v>
      </c>
      <c r="E132" s="69">
        <f t="shared" si="34"/>
        <v>0</v>
      </c>
      <c r="F132" s="114">
        <f>D132+E132</f>
        <v>1632.7</v>
      </c>
      <c r="G132" s="112">
        <f t="shared" si="35"/>
        <v>1632.7</v>
      </c>
      <c r="H132" s="112">
        <f t="shared" si="35"/>
        <v>1632.7</v>
      </c>
      <c r="I132" s="43">
        <f t="shared" si="35"/>
        <v>1632700</v>
      </c>
      <c r="J132" s="43">
        <f t="shared" si="35"/>
        <v>0</v>
      </c>
      <c r="K132" s="22"/>
      <c r="L132" s="30"/>
      <c r="M132" s="3"/>
    </row>
    <row r="133" spans="1:13" s="2" customFormat="1" ht="21.75" customHeight="1">
      <c r="A133" s="64" t="s">
        <v>98</v>
      </c>
      <c r="B133" s="20" t="s">
        <v>72</v>
      </c>
      <c r="C133" s="7">
        <v>110</v>
      </c>
      <c r="D133" s="69">
        <f t="shared" si="34"/>
        <v>1632.7</v>
      </c>
      <c r="E133" s="69">
        <f t="shared" si="34"/>
        <v>0</v>
      </c>
      <c r="F133" s="114">
        <f>D133+E133</f>
        <v>1632.7</v>
      </c>
      <c r="G133" s="112">
        <v>1632.7</v>
      </c>
      <c r="H133" s="112">
        <v>1632.7</v>
      </c>
      <c r="I133" s="43">
        <v>1632700</v>
      </c>
      <c r="J133" s="43"/>
      <c r="K133" s="22"/>
      <c r="L133" s="30"/>
      <c r="M133" s="3"/>
    </row>
    <row r="134" spans="1:13" s="2" customFormat="1" ht="35.25" customHeight="1">
      <c r="A134" s="35" t="s">
        <v>137</v>
      </c>
      <c r="B134" s="20" t="s">
        <v>138</v>
      </c>
      <c r="C134" s="7"/>
      <c r="D134" s="69">
        <f t="shared" si="34"/>
        <v>86.7</v>
      </c>
      <c r="E134" s="69">
        <f t="shared" si="34"/>
        <v>0</v>
      </c>
      <c r="F134" s="114">
        <f aca="true" t="shared" si="36" ref="F134:F157">D134+E134</f>
        <v>86.7</v>
      </c>
      <c r="G134" s="112">
        <f aca="true" t="shared" si="37" ref="G134:J136">G135</f>
        <v>86.7</v>
      </c>
      <c r="H134" s="112">
        <f t="shared" si="37"/>
        <v>86.7</v>
      </c>
      <c r="I134" s="43">
        <f t="shared" si="37"/>
        <v>86700</v>
      </c>
      <c r="J134" s="43">
        <f t="shared" si="37"/>
        <v>0</v>
      </c>
      <c r="K134" s="22"/>
      <c r="L134" s="30"/>
      <c r="M134" s="3"/>
    </row>
    <row r="135" spans="1:13" s="2" customFormat="1" ht="39" customHeight="1">
      <c r="A135" s="35" t="s">
        <v>131</v>
      </c>
      <c r="B135" s="20" t="s">
        <v>136</v>
      </c>
      <c r="C135" s="7"/>
      <c r="D135" s="69">
        <f t="shared" si="34"/>
        <v>86.7</v>
      </c>
      <c r="E135" s="69">
        <f t="shared" si="34"/>
        <v>0</v>
      </c>
      <c r="F135" s="114">
        <f t="shared" si="36"/>
        <v>86.7</v>
      </c>
      <c r="G135" s="112">
        <f t="shared" si="37"/>
        <v>86.7</v>
      </c>
      <c r="H135" s="112">
        <f t="shared" si="37"/>
        <v>86.7</v>
      </c>
      <c r="I135" s="43">
        <f t="shared" si="37"/>
        <v>86700</v>
      </c>
      <c r="J135" s="43">
        <f t="shared" si="37"/>
        <v>0</v>
      </c>
      <c r="K135" s="22"/>
      <c r="L135" s="30"/>
      <c r="M135" s="3"/>
    </row>
    <row r="136" spans="1:13" s="2" customFormat="1" ht="43.5" customHeight="1">
      <c r="A136" s="35" t="s">
        <v>93</v>
      </c>
      <c r="B136" s="20" t="s">
        <v>136</v>
      </c>
      <c r="C136" s="7">
        <v>200</v>
      </c>
      <c r="D136" s="69">
        <f t="shared" si="34"/>
        <v>86.7</v>
      </c>
      <c r="E136" s="69">
        <f t="shared" si="34"/>
        <v>0</v>
      </c>
      <c r="F136" s="114">
        <f t="shared" si="36"/>
        <v>86.7</v>
      </c>
      <c r="G136" s="112">
        <f t="shared" si="37"/>
        <v>86.7</v>
      </c>
      <c r="H136" s="112">
        <f t="shared" si="37"/>
        <v>86.7</v>
      </c>
      <c r="I136" s="43">
        <f t="shared" si="37"/>
        <v>86700</v>
      </c>
      <c r="J136" s="43">
        <f t="shared" si="37"/>
        <v>0</v>
      </c>
      <c r="K136" s="22"/>
      <c r="L136" s="30"/>
      <c r="M136" s="3"/>
    </row>
    <row r="137" spans="1:13" s="2" customFormat="1" ht="42.75" customHeight="1">
      <c r="A137" s="35" t="s">
        <v>77</v>
      </c>
      <c r="B137" s="20" t="s">
        <v>136</v>
      </c>
      <c r="C137" s="7">
        <v>240</v>
      </c>
      <c r="D137" s="69">
        <f t="shared" si="34"/>
        <v>86.7</v>
      </c>
      <c r="E137" s="69">
        <f t="shared" si="34"/>
        <v>0</v>
      </c>
      <c r="F137" s="114">
        <f t="shared" si="36"/>
        <v>86.7</v>
      </c>
      <c r="G137" s="112">
        <v>86.7</v>
      </c>
      <c r="H137" s="112">
        <v>86.7</v>
      </c>
      <c r="I137" s="43">
        <v>86700</v>
      </c>
      <c r="J137" s="43"/>
      <c r="K137" s="22"/>
      <c r="L137" s="30"/>
      <c r="M137" s="3"/>
    </row>
    <row r="138" spans="1:12" s="2" customFormat="1" ht="37.5" customHeight="1">
      <c r="A138" s="64" t="s">
        <v>128</v>
      </c>
      <c r="B138" s="20" t="s">
        <v>126</v>
      </c>
      <c r="C138" s="7"/>
      <c r="D138" s="69">
        <f>+ROUND(I138/1000,1)</f>
        <v>5</v>
      </c>
      <c r="E138" s="69">
        <f>+ROUND(J138/1000,1)</f>
        <v>0</v>
      </c>
      <c r="F138" s="114">
        <f t="shared" si="36"/>
        <v>5</v>
      </c>
      <c r="G138" s="112">
        <f aca="true" t="shared" si="38" ref="G138:I139">G139</f>
        <v>2.5</v>
      </c>
      <c r="H138" s="112">
        <f t="shared" si="38"/>
        <v>0</v>
      </c>
      <c r="I138" s="43">
        <f t="shared" si="38"/>
        <v>5000</v>
      </c>
      <c r="J138" s="43">
        <f aca="true" t="shared" si="39" ref="G138:J141">J139</f>
        <v>0</v>
      </c>
      <c r="K138" s="22"/>
      <c r="L138" s="28"/>
    </row>
    <row r="139" spans="1:12" s="2" customFormat="1" ht="41.25" customHeight="1">
      <c r="A139" s="64" t="s">
        <v>33</v>
      </c>
      <c r="B139" s="20" t="s">
        <v>50</v>
      </c>
      <c r="C139" s="7"/>
      <c r="D139" s="69">
        <f t="shared" si="34"/>
        <v>5</v>
      </c>
      <c r="E139" s="69">
        <f t="shared" si="34"/>
        <v>0</v>
      </c>
      <c r="F139" s="114">
        <f t="shared" si="36"/>
        <v>5</v>
      </c>
      <c r="G139" s="112">
        <f t="shared" si="38"/>
        <v>2.5</v>
      </c>
      <c r="H139" s="112">
        <f t="shared" si="38"/>
        <v>0</v>
      </c>
      <c r="I139" s="43">
        <f t="shared" si="38"/>
        <v>5000</v>
      </c>
      <c r="J139" s="43">
        <f t="shared" si="39"/>
        <v>0</v>
      </c>
      <c r="K139" s="22"/>
      <c r="L139" s="28"/>
    </row>
    <row r="140" spans="1:12" s="2" customFormat="1" ht="24" customHeight="1">
      <c r="A140" s="64" t="s">
        <v>11</v>
      </c>
      <c r="B140" s="20" t="s">
        <v>51</v>
      </c>
      <c r="C140" s="7"/>
      <c r="D140" s="69">
        <f t="shared" si="34"/>
        <v>5</v>
      </c>
      <c r="E140" s="69">
        <f t="shared" si="34"/>
        <v>0</v>
      </c>
      <c r="F140" s="114">
        <f t="shared" si="36"/>
        <v>5</v>
      </c>
      <c r="G140" s="112">
        <f t="shared" si="39"/>
        <v>2.5</v>
      </c>
      <c r="H140" s="112">
        <f t="shared" si="39"/>
        <v>0</v>
      </c>
      <c r="I140" s="43">
        <f t="shared" si="39"/>
        <v>5000</v>
      </c>
      <c r="J140" s="43">
        <f t="shared" si="39"/>
        <v>0</v>
      </c>
      <c r="K140" s="22"/>
      <c r="L140" s="28"/>
    </row>
    <row r="141" spans="1:12" s="2" customFormat="1" ht="39" customHeight="1">
      <c r="A141" s="64" t="s">
        <v>93</v>
      </c>
      <c r="B141" s="20" t="s">
        <v>51</v>
      </c>
      <c r="C141" s="7">
        <v>200</v>
      </c>
      <c r="D141" s="69">
        <f t="shared" si="34"/>
        <v>5</v>
      </c>
      <c r="E141" s="69">
        <f t="shared" si="34"/>
        <v>0</v>
      </c>
      <c r="F141" s="114">
        <f t="shared" si="36"/>
        <v>5</v>
      </c>
      <c r="G141" s="112">
        <f t="shared" si="39"/>
        <v>2.5</v>
      </c>
      <c r="H141" s="112">
        <f t="shared" si="39"/>
        <v>0</v>
      </c>
      <c r="I141" s="43">
        <f t="shared" si="39"/>
        <v>5000</v>
      </c>
      <c r="J141" s="43">
        <f t="shared" si="39"/>
        <v>0</v>
      </c>
      <c r="K141" s="22"/>
      <c r="L141" s="28"/>
    </row>
    <row r="142" spans="1:12" s="2" customFormat="1" ht="42" customHeight="1">
      <c r="A142" s="34" t="s">
        <v>86</v>
      </c>
      <c r="B142" s="20" t="s">
        <v>51</v>
      </c>
      <c r="C142" s="7">
        <v>240</v>
      </c>
      <c r="D142" s="69">
        <f t="shared" si="34"/>
        <v>5</v>
      </c>
      <c r="E142" s="69">
        <f t="shared" si="34"/>
        <v>0</v>
      </c>
      <c r="F142" s="114">
        <f t="shared" si="36"/>
        <v>5</v>
      </c>
      <c r="G142" s="112">
        <v>2.5</v>
      </c>
      <c r="H142" s="112">
        <v>0</v>
      </c>
      <c r="I142" s="43">
        <v>5000</v>
      </c>
      <c r="J142" s="43"/>
      <c r="K142" s="22"/>
      <c r="L142" s="28"/>
    </row>
    <row r="143" spans="1:12" s="2" customFormat="1" ht="37.5" customHeight="1">
      <c r="A143" s="66" t="s">
        <v>128</v>
      </c>
      <c r="B143" s="20" t="s">
        <v>126</v>
      </c>
      <c r="C143" s="7"/>
      <c r="D143" s="69">
        <f>+ROUND(I143/1000,1)</f>
        <v>89.2</v>
      </c>
      <c r="E143" s="69">
        <f>+ROUND(J143/1000,1)</f>
        <v>10</v>
      </c>
      <c r="F143" s="114">
        <f>D143+E143</f>
        <v>99.2</v>
      </c>
      <c r="G143" s="114">
        <f>G144</f>
        <v>89.2</v>
      </c>
      <c r="H143" s="114">
        <f>H144</f>
        <v>89.2</v>
      </c>
      <c r="I143" s="69">
        <f>I144+I149</f>
        <v>89200</v>
      </c>
      <c r="J143" s="69">
        <f>J144+J149</f>
        <v>10000</v>
      </c>
      <c r="K143" s="22"/>
      <c r="L143" s="28"/>
    </row>
    <row r="144" spans="1:12" s="2" customFormat="1" ht="27" customHeight="1">
      <c r="A144" s="65" t="s">
        <v>99</v>
      </c>
      <c r="B144" s="20" t="s">
        <v>70</v>
      </c>
      <c r="C144" s="7"/>
      <c r="D144" s="69">
        <f t="shared" si="34"/>
        <v>89.2</v>
      </c>
      <c r="E144" s="69">
        <f t="shared" si="34"/>
        <v>0</v>
      </c>
      <c r="F144" s="114">
        <f t="shared" si="36"/>
        <v>89.2</v>
      </c>
      <c r="G144" s="115">
        <f aca="true" t="shared" si="40" ref="G144:J145">G145</f>
        <v>89.2</v>
      </c>
      <c r="H144" s="115">
        <f t="shared" si="40"/>
        <v>89.2</v>
      </c>
      <c r="I144" s="43">
        <f t="shared" si="40"/>
        <v>89200</v>
      </c>
      <c r="J144" s="43">
        <f t="shared" si="40"/>
        <v>0</v>
      </c>
      <c r="K144" s="22"/>
      <c r="L144" s="28"/>
    </row>
    <row r="145" spans="1:12" s="2" customFormat="1" ht="24" customHeight="1">
      <c r="A145" s="65" t="s">
        <v>100</v>
      </c>
      <c r="B145" s="20" t="s">
        <v>71</v>
      </c>
      <c r="C145" s="7"/>
      <c r="D145" s="69">
        <f t="shared" si="34"/>
        <v>89.2</v>
      </c>
      <c r="E145" s="69">
        <f t="shared" si="34"/>
        <v>0</v>
      </c>
      <c r="F145" s="114">
        <f t="shared" si="36"/>
        <v>89.2</v>
      </c>
      <c r="G145" s="115">
        <f t="shared" si="40"/>
        <v>89.2</v>
      </c>
      <c r="H145" s="115">
        <f t="shared" si="40"/>
        <v>89.2</v>
      </c>
      <c r="I145" s="43">
        <f t="shared" si="40"/>
        <v>89200</v>
      </c>
      <c r="J145" s="43">
        <f t="shared" si="40"/>
        <v>0</v>
      </c>
      <c r="K145" s="22"/>
      <c r="L145" s="28"/>
    </row>
    <row r="146" spans="1:12" s="2" customFormat="1" ht="21" customHeight="1">
      <c r="A146" s="65" t="s">
        <v>81</v>
      </c>
      <c r="B146" s="20" t="s">
        <v>71</v>
      </c>
      <c r="C146" s="7">
        <v>300</v>
      </c>
      <c r="D146" s="69">
        <f t="shared" si="34"/>
        <v>89.2</v>
      </c>
      <c r="E146" s="69">
        <f t="shared" si="34"/>
        <v>0</v>
      </c>
      <c r="F146" s="114">
        <f t="shared" si="36"/>
        <v>89.2</v>
      </c>
      <c r="G146" s="115">
        <f>G147+G148</f>
        <v>89.2</v>
      </c>
      <c r="H146" s="115">
        <f>H147+H148</f>
        <v>89.2</v>
      </c>
      <c r="I146" s="43">
        <f>I148+I147</f>
        <v>89200</v>
      </c>
      <c r="J146" s="43">
        <f>J148+J147</f>
        <v>0</v>
      </c>
      <c r="K146" s="22"/>
      <c r="L146" s="28"/>
    </row>
    <row r="147" spans="1:12" s="2" customFormat="1" ht="21" customHeight="1">
      <c r="A147" s="65" t="s">
        <v>156</v>
      </c>
      <c r="B147" s="20" t="s">
        <v>71</v>
      </c>
      <c r="C147" s="7">
        <v>310</v>
      </c>
      <c r="D147" s="69">
        <f aca="true" t="shared" si="41" ref="D147:E154">+ROUND(I147/1000,1)</f>
        <v>0</v>
      </c>
      <c r="E147" s="69">
        <f t="shared" si="41"/>
        <v>89.2</v>
      </c>
      <c r="F147" s="114">
        <f aca="true" t="shared" si="42" ref="F147:F152">D147+E147</f>
        <v>89.2</v>
      </c>
      <c r="G147" s="115">
        <v>89.2</v>
      </c>
      <c r="H147" s="115">
        <v>89.2</v>
      </c>
      <c r="I147" s="43"/>
      <c r="J147" s="43">
        <v>89200</v>
      </c>
      <c r="K147" s="22"/>
      <c r="L147" s="28"/>
    </row>
    <row r="148" spans="1:12" s="2" customFormat="1" ht="39.75" customHeight="1">
      <c r="A148" s="65" t="s">
        <v>139</v>
      </c>
      <c r="B148" s="20" t="s">
        <v>71</v>
      </c>
      <c r="C148" s="7">
        <v>320</v>
      </c>
      <c r="D148" s="69">
        <f t="shared" si="41"/>
        <v>89.2</v>
      </c>
      <c r="E148" s="69">
        <f t="shared" si="41"/>
        <v>-89.2</v>
      </c>
      <c r="F148" s="114">
        <f t="shared" si="42"/>
        <v>0</v>
      </c>
      <c r="G148" s="112">
        <v>0</v>
      </c>
      <c r="H148" s="112">
        <v>0</v>
      </c>
      <c r="I148" s="43">
        <v>89200</v>
      </c>
      <c r="J148" s="43">
        <v>-89200</v>
      </c>
      <c r="K148" s="22"/>
      <c r="L148" s="28"/>
    </row>
    <row r="149" spans="1:12" s="2" customFormat="1" ht="37.5" customHeight="1">
      <c r="A149" s="105" t="s">
        <v>88</v>
      </c>
      <c r="B149" s="20" t="s">
        <v>35</v>
      </c>
      <c r="C149" s="7"/>
      <c r="D149" s="69">
        <f t="shared" si="41"/>
        <v>0</v>
      </c>
      <c r="E149" s="69">
        <f t="shared" si="41"/>
        <v>10</v>
      </c>
      <c r="F149" s="114">
        <f t="shared" si="42"/>
        <v>10</v>
      </c>
      <c r="G149" s="115">
        <v>89.2</v>
      </c>
      <c r="H149" s="115">
        <v>89.2</v>
      </c>
      <c r="I149" s="43">
        <f aca="true" t="shared" si="43" ref="I149:J151">I150</f>
        <v>0</v>
      </c>
      <c r="J149" s="43">
        <f t="shared" si="43"/>
        <v>10000</v>
      </c>
      <c r="K149" s="22"/>
      <c r="L149" s="28"/>
    </row>
    <row r="150" spans="1:12" s="2" customFormat="1" ht="21" customHeight="1">
      <c r="A150" s="35" t="s">
        <v>21</v>
      </c>
      <c r="B150" s="20" t="s">
        <v>35</v>
      </c>
      <c r="C150" s="7"/>
      <c r="D150" s="69">
        <f t="shared" si="41"/>
        <v>0</v>
      </c>
      <c r="E150" s="69">
        <f t="shared" si="41"/>
        <v>10</v>
      </c>
      <c r="F150" s="114">
        <f t="shared" si="42"/>
        <v>10</v>
      </c>
      <c r="G150" s="115">
        <v>89.2</v>
      </c>
      <c r="H150" s="115">
        <v>89.2</v>
      </c>
      <c r="I150" s="43">
        <f t="shared" si="43"/>
        <v>0</v>
      </c>
      <c r="J150" s="43">
        <f t="shared" si="43"/>
        <v>10000</v>
      </c>
      <c r="K150" s="22"/>
      <c r="L150" s="28"/>
    </row>
    <row r="151" spans="1:12" s="2" customFormat="1" ht="21" customHeight="1">
      <c r="A151" s="106" t="s">
        <v>81</v>
      </c>
      <c r="B151" s="20" t="s">
        <v>35</v>
      </c>
      <c r="C151" s="7">
        <v>300</v>
      </c>
      <c r="D151" s="69">
        <f t="shared" si="41"/>
        <v>0</v>
      </c>
      <c r="E151" s="69">
        <f t="shared" si="41"/>
        <v>10</v>
      </c>
      <c r="F151" s="114">
        <f t="shared" si="42"/>
        <v>10</v>
      </c>
      <c r="G151" s="115">
        <v>0</v>
      </c>
      <c r="H151" s="115">
        <v>0</v>
      </c>
      <c r="I151" s="43">
        <f t="shared" si="43"/>
        <v>0</v>
      </c>
      <c r="J151" s="43">
        <f t="shared" si="43"/>
        <v>10000</v>
      </c>
      <c r="K151" s="22"/>
      <c r="L151" s="28"/>
    </row>
    <row r="152" spans="1:12" s="2" customFormat="1" ht="36" customHeight="1">
      <c r="A152" s="65" t="s">
        <v>139</v>
      </c>
      <c r="B152" s="20" t="s">
        <v>35</v>
      </c>
      <c r="C152" s="7">
        <v>320</v>
      </c>
      <c r="D152" s="69">
        <f t="shared" si="41"/>
        <v>0</v>
      </c>
      <c r="E152" s="69">
        <f t="shared" si="41"/>
        <v>10</v>
      </c>
      <c r="F152" s="114">
        <f t="shared" si="42"/>
        <v>10</v>
      </c>
      <c r="G152" s="115">
        <v>0</v>
      </c>
      <c r="H152" s="115">
        <v>0</v>
      </c>
      <c r="I152" s="43"/>
      <c r="J152" s="43">
        <v>10000</v>
      </c>
      <c r="K152" s="22"/>
      <c r="L152" s="28"/>
    </row>
    <row r="153" spans="1:12" s="2" customFormat="1" ht="34.5" customHeight="1">
      <c r="A153" s="66" t="s">
        <v>128</v>
      </c>
      <c r="B153" s="20" t="s">
        <v>126</v>
      </c>
      <c r="C153" s="7"/>
      <c r="D153" s="69">
        <f t="shared" si="41"/>
        <v>5</v>
      </c>
      <c r="E153" s="69">
        <f t="shared" si="41"/>
        <v>0</v>
      </c>
      <c r="F153" s="114">
        <f t="shared" si="36"/>
        <v>5</v>
      </c>
      <c r="G153" s="115">
        <f>G154</f>
        <v>2.5</v>
      </c>
      <c r="H153" s="115">
        <f>H154</f>
        <v>0</v>
      </c>
      <c r="I153" s="43">
        <f>I154</f>
        <v>5000</v>
      </c>
      <c r="J153" s="43">
        <f>J154</f>
        <v>0</v>
      </c>
      <c r="K153" s="22"/>
      <c r="L153" s="28"/>
    </row>
    <row r="154" spans="1:14" s="2" customFormat="1" ht="42" customHeight="1">
      <c r="A154" s="64" t="s">
        <v>31</v>
      </c>
      <c r="B154" s="18" t="s">
        <v>52</v>
      </c>
      <c r="C154" s="7"/>
      <c r="D154" s="69">
        <f t="shared" si="41"/>
        <v>5</v>
      </c>
      <c r="E154" s="69">
        <f t="shared" si="41"/>
        <v>0</v>
      </c>
      <c r="F154" s="114">
        <f t="shared" si="36"/>
        <v>5</v>
      </c>
      <c r="G154" s="115">
        <f aca="true" t="shared" si="44" ref="G154:J156">G155</f>
        <v>2.5</v>
      </c>
      <c r="H154" s="115">
        <f t="shared" si="44"/>
        <v>0</v>
      </c>
      <c r="I154" s="43">
        <f t="shared" si="44"/>
        <v>5000</v>
      </c>
      <c r="J154" s="43">
        <f t="shared" si="44"/>
        <v>0</v>
      </c>
      <c r="K154" s="22"/>
      <c r="L154" s="28"/>
      <c r="N154" s="2" t="s">
        <v>3</v>
      </c>
    </row>
    <row r="155" spans="1:12" s="2" customFormat="1" ht="23.25" customHeight="1">
      <c r="A155" s="64" t="s">
        <v>32</v>
      </c>
      <c r="B155" s="18" t="s">
        <v>53</v>
      </c>
      <c r="C155" s="7"/>
      <c r="D155" s="69">
        <f aca="true" t="shared" si="45" ref="D155:E157">+ROUND(I155/1000,1)</f>
        <v>5</v>
      </c>
      <c r="E155" s="69">
        <f t="shared" si="45"/>
        <v>0</v>
      </c>
      <c r="F155" s="114">
        <f t="shared" si="36"/>
        <v>5</v>
      </c>
      <c r="G155" s="115">
        <f t="shared" si="44"/>
        <v>2.5</v>
      </c>
      <c r="H155" s="115">
        <f t="shared" si="44"/>
        <v>0</v>
      </c>
      <c r="I155" s="43">
        <f>I156</f>
        <v>5000</v>
      </c>
      <c r="J155" s="43">
        <f>J156</f>
        <v>0</v>
      </c>
      <c r="K155" s="22"/>
      <c r="L155" s="28"/>
    </row>
    <row r="156" spans="1:12" s="2" customFormat="1" ht="39" customHeight="1">
      <c r="A156" s="64" t="s">
        <v>93</v>
      </c>
      <c r="B156" s="18" t="s">
        <v>53</v>
      </c>
      <c r="C156" s="7">
        <v>200</v>
      </c>
      <c r="D156" s="69">
        <f t="shared" si="45"/>
        <v>5</v>
      </c>
      <c r="E156" s="69">
        <f t="shared" si="45"/>
        <v>0</v>
      </c>
      <c r="F156" s="114">
        <f t="shared" si="36"/>
        <v>5</v>
      </c>
      <c r="G156" s="115">
        <f t="shared" si="44"/>
        <v>2.5</v>
      </c>
      <c r="H156" s="115">
        <f t="shared" si="44"/>
        <v>0</v>
      </c>
      <c r="I156" s="43">
        <f>I157</f>
        <v>5000</v>
      </c>
      <c r="J156" s="43">
        <f>J157</f>
        <v>0</v>
      </c>
      <c r="K156" s="22"/>
      <c r="L156" s="28"/>
    </row>
    <row r="157" spans="1:13" s="2" customFormat="1" ht="37.5" customHeight="1">
      <c r="A157" s="34" t="s">
        <v>86</v>
      </c>
      <c r="B157" s="18" t="s">
        <v>53</v>
      </c>
      <c r="C157" s="7">
        <v>240</v>
      </c>
      <c r="D157" s="69">
        <f t="shared" si="45"/>
        <v>5</v>
      </c>
      <c r="E157" s="69">
        <f t="shared" si="45"/>
        <v>0</v>
      </c>
      <c r="F157" s="114">
        <f t="shared" si="36"/>
        <v>5</v>
      </c>
      <c r="G157" s="112">
        <v>2.5</v>
      </c>
      <c r="H157" s="112">
        <v>0</v>
      </c>
      <c r="I157" s="43">
        <v>5000</v>
      </c>
      <c r="J157" s="95"/>
      <c r="K157" s="58"/>
      <c r="L157" s="28"/>
      <c r="M157" s="28"/>
    </row>
    <row r="158" spans="1:13" s="2" customFormat="1" ht="17.25" customHeight="1">
      <c r="A158" s="128" t="s">
        <v>150</v>
      </c>
      <c r="B158" s="129"/>
      <c r="C158" s="129"/>
      <c r="D158" s="104"/>
      <c r="E158" s="104"/>
      <c r="F158" s="116">
        <v>0</v>
      </c>
      <c r="G158" s="111">
        <v>238.3</v>
      </c>
      <c r="H158" s="111">
        <v>457.6</v>
      </c>
      <c r="I158" s="43"/>
      <c r="J158" s="95"/>
      <c r="K158" s="58"/>
      <c r="L158" s="28"/>
      <c r="M158" s="28"/>
    </row>
    <row r="159" spans="1:15" s="2" customFormat="1" ht="30" customHeight="1">
      <c r="A159" s="124" t="s">
        <v>145</v>
      </c>
      <c r="B159" s="125"/>
      <c r="C159" s="125"/>
      <c r="D159" s="94"/>
      <c r="E159" s="94"/>
      <c r="F159" s="116">
        <f>F22+F9+F158</f>
        <v>20581.4</v>
      </c>
      <c r="G159" s="116">
        <f>G22+G9+G158</f>
        <v>13734.890000000001</v>
      </c>
      <c r="H159" s="116">
        <f>H22+H9+H158</f>
        <v>13418.510000000002</v>
      </c>
      <c r="I159" s="73">
        <f>F9+F22</f>
        <v>20581.4</v>
      </c>
      <c r="J159" s="96">
        <f>G9+G22</f>
        <v>13496.590000000002</v>
      </c>
      <c r="K159" s="97"/>
      <c r="L159" s="98"/>
      <c r="M159" s="98"/>
      <c r="N159" s="22"/>
      <c r="O159" s="28"/>
    </row>
    <row r="160" spans="1:16" s="2" customFormat="1" ht="17.25">
      <c r="A160" s="85"/>
      <c r="B160" s="53"/>
      <c r="C160" s="53"/>
      <c r="D160" s="53"/>
      <c r="E160" s="86"/>
      <c r="F160" s="122">
        <v>20581.4</v>
      </c>
      <c r="G160" s="117">
        <v>13734.9</v>
      </c>
      <c r="H160" s="117">
        <v>13418.5</v>
      </c>
      <c r="I160" s="87">
        <v>16720.4</v>
      </c>
      <c r="J160" s="87">
        <v>13734.9</v>
      </c>
      <c r="K160" s="99"/>
      <c r="L160" s="100"/>
      <c r="M160" s="101"/>
      <c r="N160" s="22"/>
      <c r="O160" s="28"/>
      <c r="P160" s="25"/>
    </row>
    <row r="161" spans="1:16" s="2" customFormat="1" ht="18">
      <c r="A161" s="88"/>
      <c r="B161" s="89"/>
      <c r="C161" s="89"/>
      <c r="D161" s="89"/>
      <c r="E161" s="86"/>
      <c r="F161" s="117">
        <f>F159-F160</f>
        <v>0</v>
      </c>
      <c r="G161" s="117">
        <f>G159-G160</f>
        <v>-0.00999999999839929</v>
      </c>
      <c r="H161" s="117">
        <f>H159-H160</f>
        <v>0.010000000002037268</v>
      </c>
      <c r="I161" s="87">
        <f>I159-I160</f>
        <v>3861</v>
      </c>
      <c r="J161" s="87">
        <f>J159-J160</f>
        <v>-238.30999999999767</v>
      </c>
      <c r="K161" s="99"/>
      <c r="L161" s="102"/>
      <c r="M161" s="101"/>
      <c r="N161" s="22"/>
      <c r="O161" s="28"/>
      <c r="P161" s="22"/>
    </row>
    <row r="162" spans="1:16" s="2" customFormat="1" ht="18">
      <c r="A162" s="85"/>
      <c r="B162" s="53"/>
      <c r="C162" s="53"/>
      <c r="D162" s="53"/>
      <c r="E162" s="130"/>
      <c r="F162" s="130"/>
      <c r="G162" s="118"/>
      <c r="H162" s="118"/>
      <c r="I162" s="90"/>
      <c r="J162" s="90"/>
      <c r="K162" s="103"/>
      <c r="L162" s="100"/>
      <c r="M162" s="101"/>
      <c r="N162" s="22"/>
      <c r="O162" s="28"/>
      <c r="P162" s="22"/>
    </row>
    <row r="163" spans="1:15" s="2" customFormat="1" ht="18">
      <c r="A163" s="85"/>
      <c r="B163" s="53"/>
      <c r="C163" s="53"/>
      <c r="D163" s="53"/>
      <c r="E163" s="86"/>
      <c r="F163" s="122"/>
      <c r="G163" s="118"/>
      <c r="H163" s="118"/>
      <c r="I163" s="87"/>
      <c r="J163" s="87"/>
      <c r="K163" s="87"/>
      <c r="L163" s="44"/>
      <c r="M163" s="39"/>
      <c r="N163" s="22"/>
      <c r="O163" s="28"/>
    </row>
    <row r="164" spans="1:15" s="2" customFormat="1" ht="18.75" customHeight="1">
      <c r="A164" s="85"/>
      <c r="B164" s="53"/>
      <c r="C164" s="53"/>
      <c r="D164" s="53"/>
      <c r="E164" s="86"/>
      <c r="F164" s="122"/>
      <c r="G164" s="118"/>
      <c r="H164" s="118"/>
      <c r="I164" s="90"/>
      <c r="J164" s="90"/>
      <c r="K164" s="90"/>
      <c r="L164" s="44"/>
      <c r="M164" s="39"/>
      <c r="N164" s="22"/>
      <c r="O164" s="28"/>
    </row>
    <row r="165" spans="1:15" s="2" customFormat="1" ht="18.75" customHeight="1">
      <c r="A165" s="68"/>
      <c r="B165" s="4"/>
      <c r="C165" s="4"/>
      <c r="D165" s="4"/>
      <c r="E165" s="21"/>
      <c r="F165" s="123"/>
      <c r="G165" s="119"/>
      <c r="H165" s="119"/>
      <c r="I165" s="23"/>
      <c r="J165" s="23"/>
      <c r="K165" s="23"/>
      <c r="L165" s="44"/>
      <c r="M165" s="39"/>
      <c r="N165" s="22"/>
      <c r="O165" s="28"/>
    </row>
    <row r="166" spans="1:15" s="2" customFormat="1" ht="18.75" customHeight="1">
      <c r="A166" s="68"/>
      <c r="B166" s="4"/>
      <c r="C166" s="4"/>
      <c r="D166" s="4"/>
      <c r="E166" s="21"/>
      <c r="F166" s="123"/>
      <c r="G166" s="119"/>
      <c r="H166" s="119"/>
      <c r="I166" s="23"/>
      <c r="J166" s="23"/>
      <c r="K166" s="23"/>
      <c r="L166" s="44"/>
      <c r="M166" s="39"/>
      <c r="N166" s="22"/>
      <c r="O166" s="28"/>
    </row>
    <row r="167" spans="1:16" s="2" customFormat="1" ht="12.75">
      <c r="A167" s="68"/>
      <c r="B167" s="4"/>
      <c r="C167" s="4"/>
      <c r="D167" s="4"/>
      <c r="E167" s="21"/>
      <c r="F167" s="123"/>
      <c r="G167" s="119"/>
      <c r="H167" s="119"/>
      <c r="I167" s="23"/>
      <c r="J167" s="23"/>
      <c r="K167" s="23"/>
      <c r="L167" s="44"/>
      <c r="M167" s="39"/>
      <c r="N167" s="22"/>
      <c r="O167" s="28"/>
      <c r="P167" s="33"/>
    </row>
    <row r="168" spans="2:15" ht="12.75">
      <c r="B168" s="4"/>
      <c r="D168" s="4"/>
      <c r="E168" s="21"/>
      <c r="F168" s="123"/>
      <c r="G168" s="119"/>
      <c r="H168" s="119"/>
      <c r="I168" s="23"/>
      <c r="J168" s="23"/>
      <c r="K168" s="23"/>
      <c r="L168" s="44"/>
      <c r="M168" s="39"/>
      <c r="N168" s="12"/>
      <c r="O168" s="26"/>
    </row>
  </sheetData>
  <sheetProtection/>
  <autoFilter ref="A8:P135"/>
  <mergeCells count="13">
    <mergeCell ref="C2:H2"/>
    <mergeCell ref="A4:H4"/>
    <mergeCell ref="A6:A7"/>
    <mergeCell ref="A159:C159"/>
    <mergeCell ref="K90:L90"/>
    <mergeCell ref="A158:C158"/>
    <mergeCell ref="C1:H1"/>
    <mergeCell ref="E162:F162"/>
    <mergeCell ref="B6:B7"/>
    <mergeCell ref="C6:C7"/>
    <mergeCell ref="F6:H6"/>
    <mergeCell ref="L7:S7"/>
    <mergeCell ref="L88:M88"/>
  </mergeCells>
  <printOptions/>
  <pageMargins left="0.7874015748031497" right="0.1968503937007874" top="0.5905511811023623" bottom="0.5905511811023623" header="0.5118110236220472" footer="0.3937007874015748"/>
  <pageSetup fitToHeight="0" fitToWidth="1" horizontalDpi="600" verticalDpi="600" orientation="portrait" paperSize="9" scale="62" r:id="rId2"/>
  <headerFooter alignWithMargins="0">
    <oddFooter>&amp;C&amp;P</oddFooter>
  </headerFooter>
  <rowBreaks count="1" manualBreakCount="1">
    <brk id="31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Кобзева Вера Владимировна</cp:lastModifiedBy>
  <cp:lastPrinted>2021-02-17T14:00:37Z</cp:lastPrinted>
  <dcterms:created xsi:type="dcterms:W3CDTF">1996-10-08T23:32:33Z</dcterms:created>
  <dcterms:modified xsi:type="dcterms:W3CDTF">2021-02-17T14:00:40Z</dcterms:modified>
  <cp:category/>
  <cp:version/>
  <cp:contentType/>
  <cp:contentStatus/>
</cp:coreProperties>
</file>