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24" windowWidth="15552" windowHeight="4572" tabRatio="779" activeTab="0"/>
  </bookViews>
  <sheets>
    <sheet name="Приложение №3 Доходы" sheetId="1" r:id="rId1"/>
  </sheets>
  <definedNames>
    <definedName name="_xlnm.Print_Area" localSheetId="0">'Приложение №3 Доходы'!$A$1:$G$74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65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<sst xmlns="http://schemas.openxmlformats.org/spreadsheetml/2006/main" count="133" uniqueCount="121">
  <si>
    <t>Иные межбюджетные трансферты</t>
  </si>
  <si>
    <t>Изменения,+/-</t>
  </si>
  <si>
    <t>ИТОГО:</t>
  </si>
  <si>
    <t>Вид дохода</t>
  </si>
  <si>
    <t>Код дохода</t>
  </si>
  <si>
    <t>Утверждено на 01.01.2015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</si>
  <si>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</si>
  <si>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</si>
  <si>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</si>
  <si>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</si>
  <si>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ГОСУДАРСТВЕННАЯ ПОШЛИНА
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</si>
  <si>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</si>
  <si>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</si>
  <si>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 (по обязательствам,  возникшим до 1 января 2006 года),  используемый  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</si>
  <si>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</si>
  <si>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</si>
  <si>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</si>
  <si>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</si>
  <si>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</si>
  <si>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</si>
  <si>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
</t>
  </si>
  <si>
    <t>000 1 17 00000 00 0000 000</t>
  </si>
  <si>
    <t xml:space="preserve">Прочие неналоговые доходы бюджетов поселений
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</si>
  <si>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</si>
  <si>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</si>
  <si>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</si>
  <si>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Прочие субсидии </t>
  </si>
  <si>
    <t>000 2 02 02999 10 0000 151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</si>
  <si>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</si>
  <si>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</si>
  <si>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</si>
  <si>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х</t>
  </si>
  <si>
    <t>Софинансирование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</si>
  <si>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участков5
</t>
  </si>
  <si>
    <t xml:space="preserve">Субвенции бюджетам бюджетной системы Российской Федерации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</si>
  <si>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</si>
  <si>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бюджетной системы Российской Федерации
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</si>
  <si>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</si>
  <si>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</si>
  <si>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</si>
  <si>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Налог на имущество физических лиц
</t>
  </si>
  <si>
    <t xml:space="preserve">Земельный налог
</t>
  </si>
  <si>
    <t>Резервный фонд администрации МО "Приморский муниципальный район"</t>
  </si>
  <si>
    <t xml:space="preserve">Доходы от оказания платных услуг (работ) и компенсации затрат государства
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</si>
  <si>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</si>
  <si>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</si>
  <si>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доходы от оказания платных услуг (работ) получателями средств бюджетов сельских поселений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</si>
  <si>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</si>
  <si>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</si>
  <si>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</si>
  <si>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</si>
  <si>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</si>
  <si>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</si>
  <si>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</si>
  <si>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</si>
  <si>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000 1 11 05035 10 0000 120</t>
  </si>
  <si>
    <t>000 1 13 00000 00 0000 000</t>
  </si>
  <si>
    <t>000 1 14 00000 00 0000 000</t>
  </si>
  <si>
    <t>000 1 14 02053 10 0000 410</t>
  </si>
  <si>
    <t>000 1 13 01995 10 0000 130</t>
  </si>
  <si>
    <t>000 1 16 00000 00 0000 000</t>
  </si>
  <si>
    <t>000 1 16 90050 10 0000 140</t>
  </si>
  <si>
    <t>000 2 00 00000 00 0000 000</t>
  </si>
  <si>
    <t>000 2 02 00000 00 0000 000</t>
  </si>
  <si>
    <t>Дотации бюджетам сельских поселений на поддержку мер по обеспечению сбалансированности бюджетов</t>
  </si>
  <si>
    <t xml:space="preserve">Иные межбюджетные трансферты бюджетам сельских поселений на реализацию мероприятий по разработке проектной документации по разработке и ремонту внутридомовых инженерных систем ГВС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</si>
  <si>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</si>
  <si>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</si>
  <si>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</si>
  <si>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</si>
  <si>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</si>
  <si>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</si>
  <si>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</si>
  <si>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</si>
  <si>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межбюджетные трансферты бюджетам сельских поселений на погашение кредиторской задолженности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</si>
  <si>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</si>
  <si>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</si>
  <si>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</si>
  <si>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</si>
  <si>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000 2 02 40000 00 0000 150</t>
  </si>
  <si>
    <t>000 2 02 30024 10 0000 150</t>
  </si>
  <si>
    <t>000 2 02 35118 10 0000 150</t>
  </si>
  <si>
    <t>000 2 02 30000 00 0000 150</t>
  </si>
  <si>
    <t>000 2 02 10000 00 0000 150</t>
  </si>
  <si>
    <t>000 2 02 15001 10 0000 150</t>
  </si>
  <si>
    <t>000 2 02 15002 10 0000 150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</si>
  <si>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</si>
  <si>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</si>
  <si>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</si>
  <si>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</si>
  <si>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Приложение № 3 к решению Совета депутатов от 16.12.2020 г. №  «О бюджете муниципального образования «Катунинское» на 2020 год»</t>
  </si>
  <si>
    <t>Сумма, тыс. рублей</t>
  </si>
  <si>
    <t>2021 год</t>
  </si>
  <si>
    <t>2022 год</t>
  </si>
  <si>
    <t>2023 год</t>
  </si>
  <si>
    <t>Утверждено на 2021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</si>
  <si>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</si>
  <si>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</si>
  <si>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</si>
  <si>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выполнение передаваемых полномочий субъектов Российской Федерации</t>
  </si>
  <si>
    <t>000 1 14 01050 10 0000 410</t>
  </si>
  <si>
    <t>Доходы от продажи квартир, находящихся в собственности поселений</t>
  </si>
  <si>
    <t xml:space="preserve">Приложение № 3
к решению Совета депутатов 
от 16.12.2020 г. № 274 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 
</t>
  </si>
  <si>
    <t xml:space="preserve">Доходы бюджета сельского поселения "Катунинское"  Приморского муниципального района Архангельской области  на 2021 год и на плановый период 2022 и 2023 годов                      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</si>
  <si>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</si>
  <si>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</si>
  <si>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000 2 02 49999 10 0000 150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</si>
  <si>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</si>
  <si>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</si>
  <si>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</si>
  <si>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</si>
  <si>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000 2 07 05030 10 0000 150  </t>
  </si>
  <si>
    <t xml:space="preserve">000 2 07 00000 00 0000 000  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</si>
  <si>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</si>
  <si>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Иные межбюджетные трансферты
бюджетам сельских поселений на реализацию мероприятий по содержанию
и ремонту автомобильных дорог</t>
  </si>
  <si>
    <t>Иные межбюджетные трансферты бюджетам сельских поселений на реализацию мероприятий в сфере коммунального хозяйства</t>
  </si>
  <si>
    <t>2 02 25299 10 0000 150</t>
  </si>
  <si>
    <t>000 2 02 25299 10 0000 150</t>
  </si>
  <si>
    <t>Субсидии бюджетам бюджетной системы Российской Федерации (межбюджетные субсидии)</t>
  </si>
  <si>
    <t>000 2 02 20000 00 0000 150</t>
  </si>
  <si>
    <t>Приложение № 2 к решению Совета депутатов от 15.12.2021 г. № 23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</si>
</sst>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"/>
      <family val="2"/>
    </font>
    <font>
      <sz val="10"/>
      <color rgb="FFFF0000"/>
      <name val="Times New Roman"/>
      <family val="1"/>
    </font>
    <font>
      <b/>
      <sz val="10"/>
      <color rgb="FFFF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top" wrapText="1"/>
    </xf>
    <xf numFmtId="172" fontId="6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172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174" fontId="7" fillId="32" borderId="10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1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2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7" fillId="0" borderId="11" xfId="53" applyNumberFormat="1" applyFont="1" applyFill="1" applyBorder="1" applyAlignment="1" applyProtection="1">
      <alignment horizontal="left" vertical="top" wrapText="1"/>
      <protection hidden="1"/>
    </xf>
    <xf numFmtId="174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1" fontId="6" fillId="32" borderId="13" xfId="54" applyNumberFormat="1" applyFont="1" applyFill="1" applyBorder="1" applyAlignment="1" applyProtection="1">
      <alignment horizontal="center" vertical="center" wrapText="1"/>
      <protection hidden="1"/>
    </xf>
    <xf numFmtId="1" fontId="6" fillId="32" borderId="14" xfId="54" applyNumberFormat="1" applyFont="1" applyFill="1" applyBorder="1" applyAlignment="1" applyProtection="1">
      <alignment horizontal="center" vertical="center" wrapText="1"/>
      <protection hidden="1"/>
    </xf>
    <xf numFmtId="4" fontId="4" fillId="32" borderId="13" xfId="54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Alignment="1">
      <alignment vertical="center" wrapText="1"/>
    </xf>
    <xf numFmtId="170" fontId="5" fillId="0" borderId="0" xfId="0" applyNumberFormat="1" applyFont="1" applyFill="1" applyAlignment="1">
      <alignment horizontal="center" vertical="center" wrapText="1"/>
    </xf>
    <xf numFmtId="170" fontId="1" fillId="32" borderId="0" xfId="0" applyNumberFormat="1" applyFont="1" applyFill="1" applyAlignment="1">
      <alignment horizontal="right"/>
    </xf>
    <xf numFmtId="170" fontId="6" fillId="32" borderId="10" xfId="0" applyNumberFormat="1" applyFont="1" applyFill="1" applyBorder="1" applyAlignment="1">
      <alignment horizontal="center" vertical="center" wrapText="1"/>
    </xf>
    <xf numFmtId="170" fontId="7" fillId="32" borderId="10" xfId="0" applyNumberFormat="1" applyFont="1" applyFill="1" applyBorder="1" applyAlignment="1">
      <alignment horizontal="center" vertical="center"/>
    </xf>
    <xf numFmtId="170" fontId="6" fillId="32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74" fontId="6" fillId="32" borderId="11" xfId="53" applyNumberFormat="1" applyFont="1" applyFill="1" applyBorder="1" applyAlignment="1" applyProtection="1">
      <alignment horizontal="left" vertical="top" wrapText="1"/>
      <protection hidden="1"/>
    </xf>
    <xf numFmtId="173" fontId="1" fillId="0" borderId="0" xfId="0" applyNumberFormat="1" applyFont="1" applyFill="1" applyAlignment="1">
      <alignment horizontal="center" vertical="center"/>
    </xf>
    <xf numFmtId="173" fontId="50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8" fillId="32" borderId="0" xfId="0" applyNumberFormat="1" applyFont="1" applyFill="1" applyAlignment="1">
      <alignment horizontal="center" vertical="center"/>
    </xf>
    <xf numFmtId="173" fontId="1" fillId="32" borderId="0" xfId="0" applyNumberFormat="1" applyFont="1" applyFill="1" applyAlignment="1">
      <alignment horizontal="center" vertical="center"/>
    </xf>
    <xf numFmtId="173" fontId="4" fillId="32" borderId="10" xfId="54" applyNumberFormat="1" applyFont="1" applyFill="1" applyBorder="1" applyAlignment="1" applyProtection="1">
      <alignment horizontal="center" vertical="center" wrapText="1"/>
      <protection hidden="1"/>
    </xf>
    <xf numFmtId="173" fontId="7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6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4"/>
  <sheetViews>
    <sheetView tabSelected="1" view="pageBreakPreview" zoomScale="70" zoomScaleSheetLayoutView="70" zoomScalePageLayoutView="0" workbookViewId="0" topLeftCell="A51">
      <selection activeCell="A2" sqref="A2"/>
    </sheetView>
  </sheetViews>
  <sheetFormatPr defaultColWidth="8.7109375" defaultRowHeight="12.75"/>
  <cols>
    <col min="1" max="1" width="64.28125" style="11" customWidth="1"/>
    <col min="2" max="2" width="33.57421875" style="6" customWidth="1"/>
    <col min="3" max="3" width="12.8515625" style="5" hidden="1" customWidth="1"/>
    <col min="4" max="4" width="14.7109375" style="5" hidden="1" customWidth="1"/>
    <col min="5" max="5" width="14.7109375" style="5" customWidth="1"/>
    <col min="6" max="6" width="14.28125" style="66" customWidth="1"/>
    <col min="7" max="7" width="14.00390625" style="66" customWidth="1"/>
    <col min="8" max="8" width="16.421875" style="6" hidden="1" customWidth="1"/>
    <col min="9" max="9" width="15.7109375" style="71" hidden="1" customWidth="1"/>
    <col min="10" max="10" width="13.28125" style="7" hidden="1" customWidth="1"/>
    <col min="11" max="12" width="8.7109375" style="3" customWidth="1"/>
    <col min="13" max="16384" width="8.7109375" style="3" customWidth="1"/>
  </cols>
  <sheetData>
    <row r="1" spans="5:7" ht="94.5" customHeight="1">
      <c r="E1" s="85" t="s">
        <v>120</v>
      </c>
      <c r="F1" s="85"/>
      <c r="G1" s="85"/>
    </row>
    <row r="2" spans="1:10" ht="105.75" customHeight="1">
      <c r="A2" s="38"/>
      <c r="B2" s="59"/>
      <c r="C2" s="59" t="s">
        <v>90</v>
      </c>
      <c r="D2" s="59" t="s">
        <v>90</v>
      </c>
      <c r="E2" s="83" t="s">
        <v>102</v>
      </c>
      <c r="F2" s="83"/>
      <c r="G2" s="83"/>
      <c r="H2" s="59"/>
      <c r="I2" s="72"/>
      <c r="J2" s="3"/>
    </row>
    <row r="3" spans="1:10" ht="15" customHeight="1">
      <c r="A3" s="38"/>
      <c r="B3" s="39"/>
      <c r="C3" s="1"/>
      <c r="D3" s="2"/>
      <c r="E3" s="2"/>
      <c r="F3" s="60"/>
      <c r="G3" s="60"/>
      <c r="H3" s="2"/>
      <c r="I3" s="73"/>
      <c r="J3" s="3"/>
    </row>
    <row r="4" spans="1:10" ht="48" customHeight="1">
      <c r="A4" s="84" t="s">
        <v>103</v>
      </c>
      <c r="B4" s="84"/>
      <c r="C4" s="84"/>
      <c r="D4" s="84"/>
      <c r="E4" s="84"/>
      <c r="F4" s="84"/>
      <c r="G4" s="84"/>
      <c r="H4" s="13"/>
      <c r="I4" s="74"/>
      <c r="J4" s="3"/>
    </row>
    <row r="5" spans="1:9" ht="15" customHeight="1">
      <c r="A5" s="14"/>
      <c r="B5" s="47"/>
      <c r="C5" s="15"/>
      <c r="D5" s="15"/>
      <c r="E5" s="16"/>
      <c r="F5" s="61"/>
      <c r="G5" s="61"/>
      <c r="H5" s="17"/>
      <c r="I5" s="75"/>
    </row>
    <row r="6" spans="1:9" ht="15" customHeight="1">
      <c r="A6" s="80" t="s">
        <v>3</v>
      </c>
      <c r="B6" s="81" t="s">
        <v>4</v>
      </c>
      <c r="C6" s="15"/>
      <c r="D6" s="15"/>
      <c r="E6" s="82" t="s">
        <v>91</v>
      </c>
      <c r="F6" s="82"/>
      <c r="G6" s="82"/>
      <c r="H6" s="17"/>
      <c r="I6" s="75"/>
    </row>
    <row r="7" spans="1:12" ht="24" customHeight="1">
      <c r="A7" s="80"/>
      <c r="B7" s="81"/>
      <c r="C7" s="56" t="s">
        <v>5</v>
      </c>
      <c r="D7" s="57" t="s">
        <v>1</v>
      </c>
      <c r="E7" s="18" t="s">
        <v>92</v>
      </c>
      <c r="F7" s="62" t="s">
        <v>93</v>
      </c>
      <c r="G7" s="62" t="s">
        <v>94</v>
      </c>
      <c r="H7" s="58" t="s">
        <v>95</v>
      </c>
      <c r="I7" s="76" t="s">
        <v>1</v>
      </c>
      <c r="L7" s="8"/>
    </row>
    <row r="8" spans="1:9" ht="26.25" customHeight="1">
      <c r="A8" s="19" t="s">
        <v>6</v>
      </c>
      <c r="B8" s="49" t="s">
        <v>47</v>
      </c>
      <c r="C8" s="20">
        <f>+ROUND(H8/1000,1)</f>
        <v>10652</v>
      </c>
      <c r="D8" s="20">
        <f>+ROUND(I8/1000,1)</f>
        <v>-415.7</v>
      </c>
      <c r="E8" s="20">
        <f>D8+C8</f>
        <v>10236.3</v>
      </c>
      <c r="F8" s="64">
        <f>+F9+F13+F20+F25+F27+F16+F18+F34+F11+F30+F36</f>
        <v>7105</v>
      </c>
      <c r="G8" s="64">
        <f>+G9+G13+G20+G25+G27+G16+G18+G34+G11+G30+G36</f>
        <v>7076.5</v>
      </c>
      <c r="H8" s="21">
        <f>+H9+H13+H20+H25+H27+H16+H18+H34+H11+H30+H36</f>
        <v>10651986.5</v>
      </c>
      <c r="I8" s="77">
        <f>+I9+I13+I20+I25+I27+I16+I18+I34+I11+I30+I36</f>
        <v>-415700</v>
      </c>
    </row>
    <row r="9" spans="1:10" s="10" customFormat="1" ht="19.5" customHeight="1">
      <c r="A9" s="19" t="s">
        <v>7</v>
      </c>
      <c r="B9" s="49" t="s">
        <v>48</v>
      </c>
      <c r="C9" s="20">
        <f aca="true" t="shared" si="0" ref="C9:D52">+ROUND(H9/1000,1)</f>
        <v>717.8</v>
      </c>
      <c r="D9" s="20">
        <f t="shared" si="0"/>
        <v>0</v>
      </c>
      <c r="E9" s="20">
        <f>D9+C9</f>
        <v>717.8</v>
      </c>
      <c r="F9" s="64">
        <f>+F10</f>
        <v>717.8</v>
      </c>
      <c r="G9" s="64">
        <f>+G10</f>
        <v>717.8</v>
      </c>
      <c r="H9" s="22">
        <f>+H10</f>
        <v>717800</v>
      </c>
      <c r="I9" s="78">
        <f>+I10</f>
        <v>0</v>
      </c>
      <c r="J9" s="45">
        <f>H9*100/H74</f>
        <v>2.9630993420388374</v>
      </c>
    </row>
    <row r="10" spans="1:10" ht="19.5" customHeight="1">
      <c r="A10" s="23" t="s">
        <v>8</v>
      </c>
      <c r="B10" s="4" t="s">
        <v>49</v>
      </c>
      <c r="C10" s="24">
        <f t="shared" si="0"/>
        <v>717.8</v>
      </c>
      <c r="D10" s="24">
        <f t="shared" si="0"/>
        <v>0</v>
      </c>
      <c r="E10" s="24">
        <f aca="true" t="shared" si="1" ref="E10:E21">D10+C10</f>
        <v>717.8</v>
      </c>
      <c r="F10" s="63">
        <v>717.8</v>
      </c>
      <c r="G10" s="63">
        <v>717.8</v>
      </c>
      <c r="H10" s="21">
        <v>717800</v>
      </c>
      <c r="I10" s="77"/>
      <c r="J10" s="9"/>
    </row>
    <row r="11" spans="1:10" ht="21" customHeight="1" hidden="1">
      <c r="A11" s="32" t="s">
        <v>66</v>
      </c>
      <c r="B11" s="49" t="s">
        <v>67</v>
      </c>
      <c r="C11" s="20">
        <f t="shared" si="0"/>
        <v>0</v>
      </c>
      <c r="D11" s="20">
        <f>+ROUND(I11/1000,1)</f>
        <v>0</v>
      </c>
      <c r="E11" s="20">
        <f t="shared" si="1"/>
        <v>0</v>
      </c>
      <c r="F11" s="64">
        <f>+F12</f>
        <v>0</v>
      </c>
      <c r="G11" s="64">
        <f>+G12</f>
        <v>0</v>
      </c>
      <c r="H11" s="22">
        <f>+H12</f>
        <v>0</v>
      </c>
      <c r="I11" s="78">
        <f>+I12</f>
        <v>0</v>
      </c>
      <c r="J11" s="9">
        <f>H11*100/H74</f>
        <v>0</v>
      </c>
    </row>
    <row r="12" spans="1:10" ht="25.5" customHeight="1" hidden="1">
      <c r="A12" s="27" t="s">
        <v>68</v>
      </c>
      <c r="B12" s="4" t="s">
        <v>69</v>
      </c>
      <c r="C12" s="24">
        <f t="shared" si="0"/>
        <v>0</v>
      </c>
      <c r="D12" s="24">
        <f>+ROUND(I12/1000,1)</f>
        <v>0</v>
      </c>
      <c r="E12" s="24">
        <f t="shared" si="1"/>
        <v>0</v>
      </c>
      <c r="F12" s="63"/>
      <c r="G12" s="63"/>
      <c r="H12" s="21"/>
      <c r="I12" s="77">
        <v>0</v>
      </c>
      <c r="J12" s="9"/>
    </row>
    <row r="13" spans="1:10" s="10" customFormat="1" ht="20.25" customHeight="1">
      <c r="A13" s="19" t="s">
        <v>9</v>
      </c>
      <c r="B13" s="49" t="s">
        <v>50</v>
      </c>
      <c r="C13" s="20">
        <f t="shared" si="0"/>
        <v>2483</v>
      </c>
      <c r="D13" s="20">
        <f t="shared" si="0"/>
        <v>0</v>
      </c>
      <c r="E13" s="20">
        <f t="shared" si="1"/>
        <v>2483</v>
      </c>
      <c r="F13" s="64">
        <f>SUM(F14:F15)</f>
        <v>2483</v>
      </c>
      <c r="G13" s="64">
        <f>SUM(G14:G15)</f>
        <v>2483</v>
      </c>
      <c r="H13" s="22">
        <f>SUM(H14:H15)</f>
        <v>2483000</v>
      </c>
      <c r="I13" s="78">
        <f>SUM(I14:I15)</f>
        <v>0</v>
      </c>
      <c r="J13" s="45">
        <f>H13*100/H74</f>
        <v>10.249896442299294</v>
      </c>
    </row>
    <row r="14" spans="1:10" ht="23.25" customHeight="1">
      <c r="A14" s="23" t="s">
        <v>40</v>
      </c>
      <c r="B14" s="4" t="s">
        <v>51</v>
      </c>
      <c r="C14" s="24">
        <f t="shared" si="0"/>
        <v>1377</v>
      </c>
      <c r="D14" s="24">
        <f t="shared" si="0"/>
        <v>0</v>
      </c>
      <c r="E14" s="24">
        <f t="shared" si="1"/>
        <v>1377</v>
      </c>
      <c r="F14" s="63">
        <v>1377</v>
      </c>
      <c r="G14" s="63">
        <v>1377</v>
      </c>
      <c r="H14" s="21">
        <v>1377000</v>
      </c>
      <c r="I14" s="77"/>
      <c r="J14" s="45">
        <f>H14*100/H74</f>
        <v>5.684296174404401</v>
      </c>
    </row>
    <row r="15" spans="1:10" ht="24" customHeight="1">
      <c r="A15" s="23" t="s">
        <v>41</v>
      </c>
      <c r="B15" s="4" t="s">
        <v>52</v>
      </c>
      <c r="C15" s="24">
        <f t="shared" si="0"/>
        <v>1106</v>
      </c>
      <c r="D15" s="24">
        <f t="shared" si="0"/>
        <v>0</v>
      </c>
      <c r="E15" s="24">
        <f t="shared" si="1"/>
        <v>1106</v>
      </c>
      <c r="F15" s="63">
        <v>1106</v>
      </c>
      <c r="G15" s="63">
        <v>1106</v>
      </c>
      <c r="H15" s="21">
        <v>1106000</v>
      </c>
      <c r="I15" s="77"/>
      <c r="J15" s="45">
        <f>H15*100/H74</f>
        <v>4.565600267894893</v>
      </c>
    </row>
    <row r="16" spans="1:10" ht="21.75" customHeight="1">
      <c r="A16" s="25" t="s">
        <v>10</v>
      </c>
      <c r="B16" s="49" t="s">
        <v>53</v>
      </c>
      <c r="C16" s="20">
        <f t="shared" si="0"/>
        <v>8</v>
      </c>
      <c r="D16" s="20">
        <f>+ROUND(I16/1000,1)</f>
        <v>2</v>
      </c>
      <c r="E16" s="20">
        <f t="shared" si="1"/>
        <v>10</v>
      </c>
      <c r="F16" s="64">
        <f>F17</f>
        <v>3</v>
      </c>
      <c r="G16" s="64">
        <f>G17</f>
        <v>3</v>
      </c>
      <c r="H16" s="22">
        <f>H17</f>
        <v>8000</v>
      </c>
      <c r="I16" s="78">
        <f>I17</f>
        <v>2000</v>
      </c>
      <c r="J16" s="9">
        <f>H16*100/H74</f>
        <v>0.033024233402494704</v>
      </c>
    </row>
    <row r="17" spans="1:10" s="40" customFormat="1" ht="96.75" customHeight="1">
      <c r="A17" s="33" t="s">
        <v>70</v>
      </c>
      <c r="B17" s="42" t="s">
        <v>71</v>
      </c>
      <c r="C17" s="43">
        <f t="shared" si="0"/>
        <v>8</v>
      </c>
      <c r="D17" s="43">
        <f>+ROUND(I17/1000,1)</f>
        <v>2</v>
      </c>
      <c r="E17" s="43">
        <f t="shared" si="1"/>
        <v>10</v>
      </c>
      <c r="F17" s="65">
        <v>3</v>
      </c>
      <c r="G17" s="65">
        <v>3</v>
      </c>
      <c r="H17" s="44">
        <f>3000+5000</f>
        <v>8000</v>
      </c>
      <c r="I17" s="79">
        <v>2000</v>
      </c>
      <c r="J17" s="9"/>
    </row>
    <row r="18" spans="1:10" ht="60" customHeight="1" hidden="1">
      <c r="A18" s="25" t="s">
        <v>11</v>
      </c>
      <c r="B18" s="49" t="s">
        <v>12</v>
      </c>
      <c r="C18" s="20">
        <f t="shared" si="0"/>
        <v>0</v>
      </c>
      <c r="D18" s="20">
        <f>+ROUND(I18/1000,1)</f>
        <v>0</v>
      </c>
      <c r="E18" s="20">
        <f t="shared" si="1"/>
        <v>0</v>
      </c>
      <c r="F18" s="64">
        <f>F19</f>
        <v>0</v>
      </c>
      <c r="G18" s="64">
        <f>G19</f>
        <v>0</v>
      </c>
      <c r="H18" s="22">
        <f>H19</f>
        <v>0</v>
      </c>
      <c r="I18" s="78">
        <f>I19</f>
        <v>0</v>
      </c>
      <c r="J18" s="9" t="e">
        <f>H18*100/H83</f>
        <v>#DIV/0!</v>
      </c>
    </row>
    <row r="19" spans="1:10" ht="54.75" customHeight="1" hidden="1">
      <c r="A19" s="23" t="s">
        <v>13</v>
      </c>
      <c r="B19" s="4" t="s">
        <v>14</v>
      </c>
      <c r="C19" s="20">
        <f t="shared" si="0"/>
        <v>0</v>
      </c>
      <c r="D19" s="20">
        <f>+ROUND(I19/1000,1)</f>
        <v>0</v>
      </c>
      <c r="E19" s="24">
        <f t="shared" si="1"/>
        <v>0</v>
      </c>
      <c r="F19" s="63"/>
      <c r="G19" s="63"/>
      <c r="H19" s="21"/>
      <c r="I19" s="77"/>
      <c r="J19" s="9" t="e">
        <f>H19*100/H84</f>
        <v>#DIV/0!</v>
      </c>
    </row>
    <row r="20" spans="1:10" s="10" customFormat="1" ht="54.75" customHeight="1">
      <c r="A20" s="19" t="s">
        <v>15</v>
      </c>
      <c r="B20" s="49" t="s">
        <v>54</v>
      </c>
      <c r="C20" s="20">
        <f>+ROUND(H20/1000,1)</f>
        <v>4040.5</v>
      </c>
      <c r="D20" s="20">
        <f>+ROUND(I20/1000,1)</f>
        <v>-305.8</v>
      </c>
      <c r="E20" s="20">
        <f>D20+C20</f>
        <v>3734.7</v>
      </c>
      <c r="F20" s="64">
        <f>SUM(F21:F24)</f>
        <v>3828.7</v>
      </c>
      <c r="G20" s="64">
        <f>SUM(G21:G24)</f>
        <v>3828.7</v>
      </c>
      <c r="H20" s="22">
        <f>SUM(H21:H24)</f>
        <v>4040455.9</v>
      </c>
      <c r="I20" s="78">
        <f>SUM(I21:I24)</f>
        <v>-305819.56</v>
      </c>
      <c r="J20" s="45">
        <f aca="true" t="shared" si="2" ref="J20:J26">H20*100/H74</f>
        <v>16.67911983676085</v>
      </c>
    </row>
    <row r="21" spans="1:10" ht="71.25" customHeight="1" hidden="1">
      <c r="A21" s="23" t="s">
        <v>33</v>
      </c>
      <c r="B21" s="4" t="s">
        <v>16</v>
      </c>
      <c r="C21" s="24">
        <f t="shared" si="0"/>
        <v>0</v>
      </c>
      <c r="D21" s="24">
        <f t="shared" si="0"/>
        <v>0</v>
      </c>
      <c r="E21" s="24">
        <f t="shared" si="1"/>
        <v>0</v>
      </c>
      <c r="F21" s="63">
        <v>0</v>
      </c>
      <c r="G21" s="63">
        <v>0</v>
      </c>
      <c r="H21" s="21">
        <v>0</v>
      </c>
      <c r="I21" s="77">
        <v>0</v>
      </c>
      <c r="J21" s="45" t="e">
        <f t="shared" si="2"/>
        <v>#DIV/0!</v>
      </c>
    </row>
    <row r="22" spans="1:10" s="40" customFormat="1" ht="93.75" customHeight="1">
      <c r="A22" s="23" t="s">
        <v>17</v>
      </c>
      <c r="B22" s="4" t="s">
        <v>55</v>
      </c>
      <c r="C22" s="24">
        <f>+ROUND(H22/1000,1)</f>
        <v>6.8</v>
      </c>
      <c r="D22" s="24">
        <f t="shared" si="0"/>
        <v>0</v>
      </c>
      <c r="E22" s="24">
        <f>D22+C22</f>
        <v>6.8</v>
      </c>
      <c r="F22" s="63">
        <v>0</v>
      </c>
      <c r="G22" s="63">
        <v>0</v>
      </c>
      <c r="H22" s="21">
        <v>6821.02</v>
      </c>
      <c r="I22" s="77"/>
      <c r="J22" s="45" t="e">
        <f t="shared" si="2"/>
        <v>#DIV/0!</v>
      </c>
    </row>
    <row r="23" spans="1:10" ht="51.75">
      <c r="A23" s="23" t="s">
        <v>96</v>
      </c>
      <c r="B23" s="4" t="s">
        <v>97</v>
      </c>
      <c r="C23" s="24">
        <f>+ROUND(H23/1000,1)</f>
        <v>1446.6</v>
      </c>
      <c r="D23" s="24">
        <f t="shared" si="0"/>
        <v>0</v>
      </c>
      <c r="E23" s="24">
        <f>D23+C23</f>
        <v>1446.6</v>
      </c>
      <c r="F23" s="63">
        <v>1241.7</v>
      </c>
      <c r="G23" s="63">
        <v>1241.7</v>
      </c>
      <c r="H23" s="21">
        <f>1241700+204934.88</f>
        <v>1446634.88</v>
      </c>
      <c r="I23" s="77"/>
      <c r="J23" s="45" t="e">
        <f t="shared" si="2"/>
        <v>#DIV/0!</v>
      </c>
    </row>
    <row r="24" spans="1:10" ht="103.5">
      <c r="A24" s="23" t="s">
        <v>73</v>
      </c>
      <c r="B24" s="42" t="s">
        <v>72</v>
      </c>
      <c r="C24" s="24">
        <f>+ROUND(H24/1000,1)</f>
        <v>2587</v>
      </c>
      <c r="D24" s="24">
        <f t="shared" si="0"/>
        <v>-305.8</v>
      </c>
      <c r="E24" s="24">
        <f>D24+C24</f>
        <v>2281.2</v>
      </c>
      <c r="F24" s="63">
        <v>2587</v>
      </c>
      <c r="G24" s="63">
        <v>2587</v>
      </c>
      <c r="H24" s="21">
        <v>2587000</v>
      </c>
      <c r="I24" s="77">
        <v>-305819.56</v>
      </c>
      <c r="J24" s="45" t="e">
        <f t="shared" si="2"/>
        <v>#DIV/0!</v>
      </c>
    </row>
    <row r="25" spans="1:10" s="10" customFormat="1" ht="40.5" customHeight="1" hidden="1">
      <c r="A25" s="19" t="s">
        <v>43</v>
      </c>
      <c r="B25" s="49" t="s">
        <v>56</v>
      </c>
      <c r="C25" s="20">
        <f t="shared" si="0"/>
        <v>0</v>
      </c>
      <c r="D25" s="20">
        <f t="shared" si="0"/>
        <v>0</v>
      </c>
      <c r="E25" s="20">
        <f>D25+C25</f>
        <v>0</v>
      </c>
      <c r="F25" s="64">
        <f>SUM(F26)</f>
        <v>0</v>
      </c>
      <c r="G25" s="64">
        <f>SUM(G26)</f>
        <v>0</v>
      </c>
      <c r="H25" s="22">
        <f>SUM(H26)</f>
        <v>0</v>
      </c>
      <c r="I25" s="78">
        <f>SUM(I26)</f>
        <v>0</v>
      </c>
      <c r="J25" s="45" t="e">
        <f t="shared" si="2"/>
        <v>#DIV/0!</v>
      </c>
    </row>
    <row r="26" spans="1:10" ht="36" hidden="1">
      <c r="A26" s="23" t="s">
        <v>46</v>
      </c>
      <c r="B26" s="4" t="s">
        <v>59</v>
      </c>
      <c r="C26" s="24">
        <f t="shared" si="0"/>
        <v>0</v>
      </c>
      <c r="D26" s="24">
        <f t="shared" si="0"/>
        <v>0</v>
      </c>
      <c r="E26" s="24">
        <f>D26+C26</f>
        <v>0</v>
      </c>
      <c r="F26" s="63"/>
      <c r="G26" s="63"/>
      <c r="H26" s="21"/>
      <c r="I26" s="77"/>
      <c r="J26" s="45" t="e">
        <f t="shared" si="2"/>
        <v>#DIV/0!</v>
      </c>
    </row>
    <row r="27" spans="1:10" s="10" customFormat="1" ht="34.5">
      <c r="A27" s="19" t="s">
        <v>18</v>
      </c>
      <c r="B27" s="49" t="s">
        <v>57</v>
      </c>
      <c r="C27" s="20">
        <f t="shared" si="0"/>
        <v>3102</v>
      </c>
      <c r="D27" s="20">
        <f t="shared" si="0"/>
        <v>50</v>
      </c>
      <c r="E27" s="20">
        <f aca="true" t="shared" si="3" ref="E27:E37">D27+C27</f>
        <v>3152</v>
      </c>
      <c r="F27" s="64">
        <f>SUM(F28:F29)</f>
        <v>28.5</v>
      </c>
      <c r="G27" s="64">
        <f>SUM(G28:G29)</f>
        <v>0</v>
      </c>
      <c r="H27" s="22">
        <f>SUM(H28:H29)</f>
        <v>3102000</v>
      </c>
      <c r="I27" s="78">
        <f>SUM(I28:I29)</f>
        <v>50000</v>
      </c>
      <c r="J27" s="45">
        <f>H27*100/H74</f>
        <v>12.80514650181732</v>
      </c>
    </row>
    <row r="28" spans="1:10" ht="112.5" customHeight="1">
      <c r="A28" s="23" t="s">
        <v>19</v>
      </c>
      <c r="B28" s="4" t="s">
        <v>58</v>
      </c>
      <c r="C28" s="24">
        <f t="shared" si="0"/>
        <v>2760</v>
      </c>
      <c r="D28" s="24">
        <f t="shared" si="0"/>
        <v>0</v>
      </c>
      <c r="E28" s="24">
        <f t="shared" si="3"/>
        <v>2760</v>
      </c>
      <c r="F28" s="63">
        <v>0</v>
      </c>
      <c r="G28" s="63">
        <v>0</v>
      </c>
      <c r="H28" s="21">
        <f>1760000+1000000</f>
        <v>2760000</v>
      </c>
      <c r="I28" s="77"/>
      <c r="J28" s="45" t="e">
        <f>H28*100/H82</f>
        <v>#DIV/0!</v>
      </c>
    </row>
    <row r="29" spans="1:10" ht="45" customHeight="1">
      <c r="A29" s="27" t="s">
        <v>101</v>
      </c>
      <c r="B29" s="4" t="s">
        <v>100</v>
      </c>
      <c r="C29" s="24">
        <f t="shared" si="0"/>
        <v>342</v>
      </c>
      <c r="D29" s="24">
        <f t="shared" si="0"/>
        <v>50</v>
      </c>
      <c r="E29" s="24">
        <f t="shared" si="3"/>
        <v>392</v>
      </c>
      <c r="F29" s="63">
        <v>28.5</v>
      </c>
      <c r="G29" s="63">
        <v>0</v>
      </c>
      <c r="H29" s="21">
        <v>342000</v>
      </c>
      <c r="I29" s="77">
        <v>50000</v>
      </c>
      <c r="J29" s="45" t="e">
        <f>H29*100/H83</f>
        <v>#DIV/0!</v>
      </c>
    </row>
    <row r="30" spans="1:10" ht="27" customHeight="1">
      <c r="A30" s="55" t="s">
        <v>45</v>
      </c>
      <c r="B30" s="53" t="s">
        <v>60</v>
      </c>
      <c r="C30" s="24">
        <f t="shared" si="0"/>
        <v>210</v>
      </c>
      <c r="D30" s="24">
        <f t="shared" si="0"/>
        <v>-105.1</v>
      </c>
      <c r="E30" s="20">
        <f>D30+C30</f>
        <v>104.9</v>
      </c>
      <c r="F30" s="64">
        <f>SUM(F31:F33)</f>
        <v>10</v>
      </c>
      <c r="G30" s="64">
        <f>SUM(G31:G33)</f>
        <v>10</v>
      </c>
      <c r="H30" s="22">
        <f>SUM(H31:H33)</f>
        <v>210000</v>
      </c>
      <c r="I30" s="78">
        <f>SUM(I31:I33)</f>
        <v>-105149.84</v>
      </c>
      <c r="J30" s="45" t="e">
        <f>H30*100/H85</f>
        <v>#DIV/0!</v>
      </c>
    </row>
    <row r="31" spans="1:10" ht="65.25" customHeight="1" hidden="1">
      <c r="A31" s="27" t="s">
        <v>44</v>
      </c>
      <c r="B31" s="54" t="s">
        <v>61</v>
      </c>
      <c r="C31" s="24">
        <f aca="true" t="shared" si="4" ref="C31:D33">+ROUND(H31/1000,1)</f>
        <v>0</v>
      </c>
      <c r="D31" s="24">
        <f t="shared" si="4"/>
        <v>0</v>
      </c>
      <c r="E31" s="20">
        <f>D31+C31</f>
        <v>0</v>
      </c>
      <c r="F31" s="63"/>
      <c r="G31" s="63"/>
      <c r="H31" s="21"/>
      <c r="I31" s="77"/>
      <c r="J31" s="45" t="e">
        <f>H31*100/H86</f>
        <v>#DIV/0!</v>
      </c>
    </row>
    <row r="32" spans="1:10" ht="93" customHeight="1">
      <c r="A32" s="36" t="s">
        <v>88</v>
      </c>
      <c r="B32" s="54" t="s">
        <v>89</v>
      </c>
      <c r="C32" s="24">
        <f t="shared" si="4"/>
        <v>10</v>
      </c>
      <c r="D32" s="24">
        <f t="shared" si="4"/>
        <v>0</v>
      </c>
      <c r="E32" s="24">
        <f>D32+C32</f>
        <v>10</v>
      </c>
      <c r="F32" s="63">
        <v>10</v>
      </c>
      <c r="G32" s="63">
        <v>10</v>
      </c>
      <c r="H32" s="21">
        <v>10000</v>
      </c>
      <c r="I32" s="77"/>
      <c r="J32" s="45"/>
    </row>
    <row r="33" spans="1:10" ht="94.5" customHeight="1">
      <c r="A33" s="27" t="s">
        <v>108</v>
      </c>
      <c r="B33" s="54" t="s">
        <v>107</v>
      </c>
      <c r="C33" s="24">
        <f t="shared" si="4"/>
        <v>200</v>
      </c>
      <c r="D33" s="24">
        <f t="shared" si="4"/>
        <v>-105.1</v>
      </c>
      <c r="E33" s="24">
        <f>D33+C33</f>
        <v>94.9</v>
      </c>
      <c r="F33" s="63">
        <v>0</v>
      </c>
      <c r="G33" s="63">
        <v>0</v>
      </c>
      <c r="H33" s="21">
        <v>200000</v>
      </c>
      <c r="I33" s="77">
        <v>-105149.84</v>
      </c>
      <c r="J33" s="45"/>
    </row>
    <row r="34" spans="1:10" s="10" customFormat="1" ht="19.5" customHeight="1">
      <c r="A34" s="19" t="s">
        <v>20</v>
      </c>
      <c r="B34" s="49" t="s">
        <v>21</v>
      </c>
      <c r="C34" s="24">
        <f t="shared" si="0"/>
        <v>90.7</v>
      </c>
      <c r="D34" s="24">
        <f t="shared" si="0"/>
        <v>-56.7</v>
      </c>
      <c r="E34" s="20">
        <f t="shared" si="3"/>
        <v>34</v>
      </c>
      <c r="F34" s="64">
        <f>SUM(F35:F35)</f>
        <v>34</v>
      </c>
      <c r="G34" s="64">
        <f>SUM(G35:G35)</f>
        <v>34</v>
      </c>
      <c r="H34" s="22">
        <f>SUM(H35:H35)</f>
        <v>90730.6</v>
      </c>
      <c r="I34" s="78">
        <f>SUM(I35:I35)</f>
        <v>-56730.6</v>
      </c>
      <c r="J34" s="45">
        <f>H34*100/H74</f>
        <v>0.3745385638935482</v>
      </c>
    </row>
    <row r="35" spans="1:10" s="40" customFormat="1" ht="21" customHeight="1">
      <c r="A35" s="23" t="s">
        <v>22</v>
      </c>
      <c r="B35" s="4" t="s">
        <v>23</v>
      </c>
      <c r="C35" s="24">
        <f t="shared" si="0"/>
        <v>90.7</v>
      </c>
      <c r="D35" s="24">
        <f t="shared" si="0"/>
        <v>-56.7</v>
      </c>
      <c r="E35" s="24">
        <f t="shared" si="3"/>
        <v>34</v>
      </c>
      <c r="F35" s="63">
        <v>34</v>
      </c>
      <c r="G35" s="63">
        <v>34</v>
      </c>
      <c r="H35" s="21">
        <f>34000+56730.6</f>
        <v>90730.6</v>
      </c>
      <c r="I35" s="77">
        <v>-56730.6</v>
      </c>
      <c r="J35" s="9"/>
    </row>
    <row r="36" spans="1:10" s="12" customFormat="1" ht="30" customHeight="1" hidden="1">
      <c r="A36" s="26" t="s">
        <v>45</v>
      </c>
      <c r="B36" s="49" t="s">
        <v>60</v>
      </c>
      <c r="C36" s="24">
        <f t="shared" si="0"/>
        <v>0</v>
      </c>
      <c r="D36" s="24">
        <f t="shared" si="0"/>
        <v>0</v>
      </c>
      <c r="E36" s="20">
        <f>E37</f>
        <v>0</v>
      </c>
      <c r="F36" s="64">
        <f>F37</f>
        <v>0</v>
      </c>
      <c r="G36" s="64">
        <f>G37</f>
        <v>0</v>
      </c>
      <c r="H36" s="22">
        <f>H37</f>
        <v>0</v>
      </c>
      <c r="I36" s="78">
        <f>I37</f>
        <v>0</v>
      </c>
      <c r="J36" s="9"/>
    </row>
    <row r="37" spans="1:10" s="8" customFormat="1" ht="62.25" customHeight="1" hidden="1">
      <c r="A37" s="27" t="s">
        <v>44</v>
      </c>
      <c r="B37" s="4" t="s">
        <v>61</v>
      </c>
      <c r="C37" s="24">
        <f t="shared" si="0"/>
        <v>0</v>
      </c>
      <c r="D37" s="24">
        <f t="shared" si="0"/>
        <v>0</v>
      </c>
      <c r="E37" s="24">
        <f t="shared" si="3"/>
        <v>0</v>
      </c>
      <c r="F37" s="63"/>
      <c r="G37" s="63"/>
      <c r="H37" s="21"/>
      <c r="I37" s="77"/>
      <c r="J37" s="9"/>
    </row>
    <row r="38" spans="1:10" s="67" customFormat="1" ht="21" customHeight="1">
      <c r="A38" s="19" t="s">
        <v>24</v>
      </c>
      <c r="B38" s="49" t="s">
        <v>62</v>
      </c>
      <c r="C38" s="20">
        <f>+ROUND(H38/1000,1)</f>
        <v>13572.6</v>
      </c>
      <c r="D38" s="20">
        <f>+ROUND(I38/1000,1)</f>
        <v>4199.3</v>
      </c>
      <c r="E38" s="20">
        <f>D38+C38</f>
        <v>17771.9</v>
      </c>
      <c r="F38" s="64">
        <f>+F39</f>
        <v>6629.899999999999</v>
      </c>
      <c r="G38" s="64">
        <f>+G39</f>
        <v>6341.985</v>
      </c>
      <c r="H38" s="22">
        <f>+H39+H70</f>
        <v>13572648.490000002</v>
      </c>
      <c r="I38" s="78">
        <f>+I39+I70</f>
        <v>4199256.92</v>
      </c>
      <c r="J38" s="45">
        <f>H38*100/H74</f>
        <v>56.02828895297217</v>
      </c>
    </row>
    <row r="39" spans="1:10" ht="57.75" customHeight="1">
      <c r="A39" s="23" t="s">
        <v>25</v>
      </c>
      <c r="B39" s="50" t="s">
        <v>63</v>
      </c>
      <c r="C39" s="24">
        <f t="shared" si="0"/>
        <v>13472.6</v>
      </c>
      <c r="D39" s="24">
        <f t="shared" si="0"/>
        <v>4199.3</v>
      </c>
      <c r="E39" s="24">
        <f>D39+C39-0.1</f>
        <v>17671.800000000003</v>
      </c>
      <c r="F39" s="63">
        <f>+F40+F44+F48+F51</f>
        <v>6629.899999999999</v>
      </c>
      <c r="G39" s="63">
        <f>+G40+G44+G48+G51</f>
        <v>6341.985</v>
      </c>
      <c r="H39" s="21">
        <f>+H40+H44+H48+H51</f>
        <v>13472648.490000002</v>
      </c>
      <c r="I39" s="77">
        <f>+I40+I44+I48+I51+I70</f>
        <v>4199256.92</v>
      </c>
      <c r="J39" s="45"/>
    </row>
    <row r="40" spans="1:10" s="10" customFormat="1" ht="38.25" customHeight="1">
      <c r="A40" s="19" t="s">
        <v>36</v>
      </c>
      <c r="B40" s="51" t="s">
        <v>83</v>
      </c>
      <c r="C40" s="20">
        <f t="shared" si="0"/>
        <v>1244.7</v>
      </c>
      <c r="D40" s="20">
        <f t="shared" si="0"/>
        <v>0</v>
      </c>
      <c r="E40" s="20">
        <f aca="true" t="shared" si="5" ref="E40:E50">D40+C40</f>
        <v>1244.7</v>
      </c>
      <c r="F40" s="64">
        <f>SUM(F41:F43)</f>
        <v>1075.235</v>
      </c>
      <c r="G40" s="64">
        <f>SUM(G41:G43)</f>
        <v>723.735</v>
      </c>
      <c r="H40" s="22">
        <f>SUM(H41:H43)</f>
        <v>1244718.2</v>
      </c>
      <c r="I40" s="78">
        <f>SUM(I41:I43)</f>
        <v>0</v>
      </c>
      <c r="J40" s="45">
        <f>H40*100/H74</f>
        <v>5.138233044641635</v>
      </c>
    </row>
    <row r="41" spans="1:10" ht="62.25" customHeight="1">
      <c r="A41" s="23" t="s">
        <v>98</v>
      </c>
      <c r="B41" s="50" t="s">
        <v>84</v>
      </c>
      <c r="C41" s="24">
        <f t="shared" si="0"/>
        <v>841.9</v>
      </c>
      <c r="D41" s="24">
        <f t="shared" si="0"/>
        <v>0</v>
      </c>
      <c r="E41" s="24">
        <f t="shared" si="5"/>
        <v>841.9</v>
      </c>
      <c r="F41" s="63">
        <v>673.535</v>
      </c>
      <c r="G41" s="63">
        <v>673.535</v>
      </c>
      <c r="H41" s="21">
        <v>841918.2</v>
      </c>
      <c r="I41" s="77"/>
      <c r="J41" s="37"/>
    </row>
    <row r="42" spans="1:10" ht="54" customHeight="1">
      <c r="A42" s="36" t="s">
        <v>86</v>
      </c>
      <c r="B42" s="50" t="s">
        <v>87</v>
      </c>
      <c r="C42" s="24">
        <f>+ROUND(H42/1000,1)</f>
        <v>402.8</v>
      </c>
      <c r="D42" s="24">
        <f>+ROUND(I42/1000,1)</f>
        <v>0</v>
      </c>
      <c r="E42" s="24">
        <f>D42+C42</f>
        <v>402.8</v>
      </c>
      <c r="F42" s="63">
        <v>401.7</v>
      </c>
      <c r="G42" s="63">
        <v>50.2</v>
      </c>
      <c r="H42" s="21">
        <v>402800</v>
      </c>
      <c r="I42" s="77"/>
      <c r="J42" s="37"/>
    </row>
    <row r="43" spans="1:10" ht="41.25" customHeight="1" hidden="1">
      <c r="A43" s="23" t="s">
        <v>64</v>
      </c>
      <c r="B43" s="50" t="s">
        <v>85</v>
      </c>
      <c r="C43" s="24">
        <f t="shared" si="0"/>
        <v>0</v>
      </c>
      <c r="D43" s="24">
        <f t="shared" si="0"/>
        <v>0</v>
      </c>
      <c r="E43" s="24">
        <f t="shared" si="5"/>
        <v>0</v>
      </c>
      <c r="F43" s="63"/>
      <c r="G43" s="63"/>
      <c r="H43" s="21"/>
      <c r="I43" s="77"/>
      <c r="J43" s="37"/>
    </row>
    <row r="44" spans="1:10" s="10" customFormat="1" ht="39" customHeight="1">
      <c r="A44" s="19" t="s">
        <v>118</v>
      </c>
      <c r="B44" s="51" t="s">
        <v>119</v>
      </c>
      <c r="C44" s="20">
        <f t="shared" si="0"/>
        <v>4301.8</v>
      </c>
      <c r="D44" s="20">
        <f t="shared" si="0"/>
        <v>0</v>
      </c>
      <c r="E44" s="20">
        <f t="shared" si="5"/>
        <v>4301.8</v>
      </c>
      <c r="F44" s="64">
        <f>SUM(F45:F47)</f>
        <v>0</v>
      </c>
      <c r="G44" s="64">
        <f>SUM(G45:G47)</f>
        <v>0</v>
      </c>
      <c r="H44" s="22">
        <f>SUM(H45:H47)</f>
        <v>4301796</v>
      </c>
      <c r="I44" s="78">
        <f>SUM(I45:I47)</f>
        <v>0</v>
      </c>
      <c r="J44" s="45" t="e">
        <f>H44*100/H107</f>
        <v>#DIV/0!</v>
      </c>
    </row>
    <row r="45" spans="1:10" ht="48" customHeight="1">
      <c r="A45" s="27" t="s">
        <v>105</v>
      </c>
      <c r="B45" s="4" t="s">
        <v>104</v>
      </c>
      <c r="C45" s="24">
        <f t="shared" si="0"/>
        <v>2000</v>
      </c>
      <c r="D45" s="24">
        <f t="shared" si="0"/>
        <v>0</v>
      </c>
      <c r="E45" s="24">
        <f t="shared" si="5"/>
        <v>2000</v>
      </c>
      <c r="F45" s="63">
        <v>0</v>
      </c>
      <c r="G45" s="63">
        <v>0</v>
      </c>
      <c r="H45" s="21">
        <v>2000000</v>
      </c>
      <c r="I45" s="77"/>
      <c r="J45" s="45" t="e">
        <f>H45*100/H108</f>
        <v>#DIV/0!</v>
      </c>
    </row>
    <row r="46" spans="1:10" ht="96" customHeight="1">
      <c r="A46" s="28" t="s">
        <v>113</v>
      </c>
      <c r="B46" s="52" t="s">
        <v>117</v>
      </c>
      <c r="C46" s="24">
        <f t="shared" si="0"/>
        <v>2301.8</v>
      </c>
      <c r="D46" s="24">
        <f t="shared" si="0"/>
        <v>0</v>
      </c>
      <c r="E46" s="24">
        <f>D46+C46</f>
        <v>2301.8</v>
      </c>
      <c r="F46" s="63">
        <v>0</v>
      </c>
      <c r="G46" s="63">
        <v>0</v>
      </c>
      <c r="H46" s="21">
        <v>2301796</v>
      </c>
      <c r="I46" s="77"/>
      <c r="J46" s="9" t="e">
        <f>H46*100/H109</f>
        <v>#DIV/0!</v>
      </c>
    </row>
    <row r="47" spans="1:10" ht="18" hidden="1">
      <c r="A47" s="23" t="s">
        <v>26</v>
      </c>
      <c r="B47" s="50" t="s">
        <v>27</v>
      </c>
      <c r="C47" s="24">
        <f t="shared" si="0"/>
        <v>0</v>
      </c>
      <c r="D47" s="24">
        <f t="shared" si="0"/>
        <v>0</v>
      </c>
      <c r="E47" s="20">
        <f t="shared" si="5"/>
        <v>0</v>
      </c>
      <c r="F47" s="63"/>
      <c r="G47" s="63"/>
      <c r="H47" s="21"/>
      <c r="I47" s="77"/>
      <c r="J47" s="45" t="e">
        <f>H47*100/H110</f>
        <v>#DIV/0!</v>
      </c>
    </row>
    <row r="48" spans="1:10" s="10" customFormat="1" ht="39" customHeight="1">
      <c r="A48" s="19" t="s">
        <v>34</v>
      </c>
      <c r="B48" s="51" t="s">
        <v>82</v>
      </c>
      <c r="C48" s="20">
        <f t="shared" si="0"/>
        <v>516</v>
      </c>
      <c r="D48" s="20">
        <f t="shared" si="0"/>
        <v>0</v>
      </c>
      <c r="E48" s="20">
        <f>D48+C48</f>
        <v>516</v>
      </c>
      <c r="F48" s="64">
        <f>SUM(F49:F50)</f>
        <v>520.4549999999999</v>
      </c>
      <c r="G48" s="64">
        <f>SUM(G49:G50)</f>
        <v>537.6800000000001</v>
      </c>
      <c r="H48" s="22">
        <f>SUM(H49:H50)</f>
        <v>516008</v>
      </c>
      <c r="I48" s="78">
        <f>SUM(I49:I50)</f>
        <v>0</v>
      </c>
      <c r="J48" s="45">
        <f>H48*100/H74</f>
        <v>2.1300960786943106</v>
      </c>
    </row>
    <row r="49" spans="1:10" s="40" customFormat="1" ht="63" customHeight="1">
      <c r="A49" s="23" t="s">
        <v>35</v>
      </c>
      <c r="B49" s="50" t="s">
        <v>81</v>
      </c>
      <c r="C49" s="24">
        <f t="shared" si="0"/>
        <v>428.5</v>
      </c>
      <c r="D49" s="24">
        <f t="shared" si="0"/>
        <v>0</v>
      </c>
      <c r="E49" s="24">
        <f t="shared" si="5"/>
        <v>428.5</v>
      </c>
      <c r="F49" s="63">
        <v>432.955</v>
      </c>
      <c r="G49" s="63">
        <v>450.18</v>
      </c>
      <c r="H49" s="21">
        <v>428508</v>
      </c>
      <c r="I49" s="77"/>
      <c r="J49" s="9"/>
    </row>
    <row r="50" spans="1:10" s="40" customFormat="1" ht="59.25" customHeight="1">
      <c r="A50" s="23" t="s">
        <v>99</v>
      </c>
      <c r="B50" s="50" t="s">
        <v>80</v>
      </c>
      <c r="C50" s="24">
        <f t="shared" si="0"/>
        <v>87.5</v>
      </c>
      <c r="D50" s="24">
        <f t="shared" si="0"/>
        <v>0</v>
      </c>
      <c r="E50" s="24">
        <f t="shared" si="5"/>
        <v>87.5</v>
      </c>
      <c r="F50" s="63">
        <v>87.5</v>
      </c>
      <c r="G50" s="63">
        <v>87.5</v>
      </c>
      <c r="H50" s="21">
        <v>87500</v>
      </c>
      <c r="I50" s="77"/>
      <c r="J50" s="9"/>
    </row>
    <row r="51" spans="1:10" s="10" customFormat="1" ht="19.5" customHeight="1">
      <c r="A51" s="19" t="s">
        <v>0</v>
      </c>
      <c r="B51" s="49" t="s">
        <v>79</v>
      </c>
      <c r="C51" s="20">
        <f>+ROUND(H51/1000,1)</f>
        <v>7410.1</v>
      </c>
      <c r="D51" s="20">
        <f t="shared" si="0"/>
        <v>4199.3</v>
      </c>
      <c r="E51" s="20">
        <f>D51+C51-0.1</f>
        <v>11609.300000000001</v>
      </c>
      <c r="F51" s="64">
        <f>F52+F53+F62</f>
        <v>5034.209999999999</v>
      </c>
      <c r="G51" s="64">
        <f>G52+G53+G62</f>
        <v>5080.57</v>
      </c>
      <c r="H51" s="22">
        <f>H52+H53+H62</f>
        <v>7410126.290000001</v>
      </c>
      <c r="I51" s="78">
        <f>I52+I53+I62</f>
        <v>4199256.92</v>
      </c>
      <c r="J51" s="45">
        <f>H51*100/H74</f>
        <v>30.589217517865272</v>
      </c>
    </row>
    <row r="52" spans="1:10" ht="96" customHeight="1" hidden="1">
      <c r="A52" s="28" t="s">
        <v>113</v>
      </c>
      <c r="B52" s="52" t="s">
        <v>116</v>
      </c>
      <c r="C52" s="24">
        <f t="shared" si="0"/>
        <v>0</v>
      </c>
      <c r="D52" s="24">
        <f t="shared" si="0"/>
        <v>0</v>
      </c>
      <c r="E52" s="24">
        <f>D52+C52</f>
        <v>0</v>
      </c>
      <c r="F52" s="63">
        <v>0</v>
      </c>
      <c r="G52" s="63">
        <v>0</v>
      </c>
      <c r="H52" s="21"/>
      <c r="I52" s="77"/>
      <c r="J52" s="9" t="e">
        <f aca="true" t="shared" si="6" ref="J52:J61">H52*100/H115</f>
        <v>#DIV/0!</v>
      </c>
    </row>
    <row r="53" spans="1:10" ht="44.25" customHeight="1">
      <c r="A53" s="28" t="s">
        <v>28</v>
      </c>
      <c r="B53" s="52" t="s">
        <v>106</v>
      </c>
      <c r="C53" s="24">
        <f aca="true" t="shared" si="7" ref="C53:D55">+ROUND(H53/1000,1)</f>
        <v>3234.1</v>
      </c>
      <c r="D53" s="24">
        <f t="shared" si="7"/>
        <v>4096.8</v>
      </c>
      <c r="E53" s="24">
        <f>SUM(E54:E61)</f>
        <v>7330.9</v>
      </c>
      <c r="F53" s="63">
        <f>SUM(F54:F61)</f>
        <v>1352.6</v>
      </c>
      <c r="G53" s="63">
        <f>SUM(G54:G61)</f>
        <v>1352.6</v>
      </c>
      <c r="H53" s="21">
        <f>SUM(H54:H61)</f>
        <v>3234145.4400000004</v>
      </c>
      <c r="I53" s="77">
        <f>SUM(I54:I61)</f>
        <v>4096752.92</v>
      </c>
      <c r="J53" s="9" t="e">
        <f t="shared" si="6"/>
        <v>#DIV/0!</v>
      </c>
    </row>
    <row r="54" spans="1:10" s="40" customFormat="1" ht="42" customHeight="1" hidden="1">
      <c r="A54" s="28" t="s">
        <v>28</v>
      </c>
      <c r="B54" s="52"/>
      <c r="C54" s="24">
        <f t="shared" si="7"/>
        <v>2445.6</v>
      </c>
      <c r="D54" s="24">
        <f t="shared" si="7"/>
        <v>0</v>
      </c>
      <c r="E54" s="24">
        <f>D54+C54</f>
        <v>2445.6</v>
      </c>
      <c r="F54" s="63">
        <v>1352.6</v>
      </c>
      <c r="G54" s="63">
        <v>1352.6</v>
      </c>
      <c r="H54" s="21">
        <f>1657100+788505.41</f>
        <v>2445605.41</v>
      </c>
      <c r="I54" s="77"/>
      <c r="J54" s="9" t="e">
        <f t="shared" si="6"/>
        <v>#DIV/0!</v>
      </c>
    </row>
    <row r="55" spans="1:10" ht="60" customHeight="1" hidden="1">
      <c r="A55" s="34"/>
      <c r="B55" s="52"/>
      <c r="C55" s="24">
        <f t="shared" si="7"/>
        <v>0</v>
      </c>
      <c r="D55" s="24">
        <f t="shared" si="7"/>
        <v>415.7</v>
      </c>
      <c r="E55" s="24">
        <f>D55+C55</f>
        <v>415.7</v>
      </c>
      <c r="F55" s="63"/>
      <c r="G55" s="63"/>
      <c r="H55" s="21"/>
      <c r="I55" s="77">
        <v>415700</v>
      </c>
      <c r="J55" s="9" t="e">
        <f t="shared" si="6"/>
        <v>#DIV/0!</v>
      </c>
    </row>
    <row r="56" spans="1:10" ht="37.5" customHeight="1" hidden="1">
      <c r="A56" s="35" t="s">
        <v>74</v>
      </c>
      <c r="B56" s="52"/>
      <c r="C56" s="24">
        <f aca="true" t="shared" si="8" ref="C56:C62">+ROUND(H56/1000,1)</f>
        <v>0</v>
      </c>
      <c r="D56" s="24">
        <f aca="true" t="shared" si="9" ref="D56:D62">+ROUND(I56/1000,1)</f>
        <v>3639</v>
      </c>
      <c r="E56" s="24">
        <f aca="true" t="shared" si="10" ref="E56:E61">D56+C56</f>
        <v>3639</v>
      </c>
      <c r="F56" s="63"/>
      <c r="G56" s="63"/>
      <c r="H56" s="21"/>
      <c r="I56" s="77">
        <v>3638962.92</v>
      </c>
      <c r="J56" s="9" t="e">
        <f t="shared" si="6"/>
        <v>#DIV/0!</v>
      </c>
    </row>
    <row r="57" spans="1:10" ht="75" customHeight="1" hidden="1">
      <c r="A57" s="30" t="s">
        <v>32</v>
      </c>
      <c r="B57" s="52"/>
      <c r="C57" s="24">
        <f t="shared" si="8"/>
        <v>0</v>
      </c>
      <c r="D57" s="24">
        <f t="shared" si="9"/>
        <v>0</v>
      </c>
      <c r="E57" s="24">
        <f t="shared" si="10"/>
        <v>0</v>
      </c>
      <c r="F57" s="63"/>
      <c r="G57" s="63"/>
      <c r="H57" s="21"/>
      <c r="I57" s="77"/>
      <c r="J57" s="9" t="e">
        <f t="shared" si="6"/>
        <v>#DIV/0!</v>
      </c>
    </row>
    <row r="58" spans="1:10" ht="74.25" customHeight="1" hidden="1">
      <c r="A58" s="30" t="s">
        <v>37</v>
      </c>
      <c r="B58" s="52"/>
      <c r="C58" s="24">
        <f t="shared" si="8"/>
        <v>200</v>
      </c>
      <c r="D58" s="24">
        <f t="shared" si="9"/>
        <v>0</v>
      </c>
      <c r="E58" s="24">
        <f t="shared" si="10"/>
        <v>200</v>
      </c>
      <c r="F58" s="63"/>
      <c r="G58" s="63"/>
      <c r="H58" s="21">
        <v>200000</v>
      </c>
      <c r="I58" s="77"/>
      <c r="J58" s="9" t="e">
        <f t="shared" si="6"/>
        <v>#DIV/0!</v>
      </c>
    </row>
    <row r="59" spans="1:10" ht="114" customHeight="1" hidden="1">
      <c r="A59" s="28" t="s">
        <v>38</v>
      </c>
      <c r="B59" s="52"/>
      <c r="C59" s="24">
        <f t="shared" si="8"/>
        <v>0</v>
      </c>
      <c r="D59" s="24">
        <f t="shared" si="9"/>
        <v>0</v>
      </c>
      <c r="E59" s="24">
        <f t="shared" si="10"/>
        <v>0</v>
      </c>
      <c r="F59" s="63"/>
      <c r="G59" s="63"/>
      <c r="H59" s="21"/>
      <c r="I59" s="77"/>
      <c r="J59" s="9" t="e">
        <f t="shared" si="6"/>
        <v>#DIV/0!</v>
      </c>
    </row>
    <row r="60" spans="1:10" ht="111" customHeight="1" hidden="1">
      <c r="A60" s="30" t="s">
        <v>38</v>
      </c>
      <c r="B60" s="52"/>
      <c r="C60" s="24">
        <f t="shared" si="8"/>
        <v>0</v>
      </c>
      <c r="D60" s="24">
        <f t="shared" si="9"/>
        <v>0</v>
      </c>
      <c r="E60" s="24">
        <f t="shared" si="10"/>
        <v>0</v>
      </c>
      <c r="F60" s="63"/>
      <c r="G60" s="63"/>
      <c r="H60" s="21"/>
      <c r="I60" s="77"/>
      <c r="J60" s="9" t="e">
        <f t="shared" si="6"/>
        <v>#DIV/0!</v>
      </c>
    </row>
    <row r="61" spans="1:10" ht="36.75" customHeight="1" hidden="1">
      <c r="A61" s="30" t="s">
        <v>42</v>
      </c>
      <c r="B61" s="52"/>
      <c r="C61" s="24">
        <f t="shared" si="8"/>
        <v>588.5</v>
      </c>
      <c r="D61" s="24">
        <f t="shared" si="9"/>
        <v>42.1</v>
      </c>
      <c r="E61" s="24">
        <f t="shared" si="10"/>
        <v>630.6</v>
      </c>
      <c r="F61" s="63">
        <v>0</v>
      </c>
      <c r="G61" s="63">
        <v>0</v>
      </c>
      <c r="H61" s="21">
        <v>588540.03</v>
      </c>
      <c r="I61" s="77">
        <v>42090</v>
      </c>
      <c r="J61" s="9" t="e">
        <f t="shared" si="6"/>
        <v>#DIV/0!</v>
      </c>
    </row>
    <row r="62" spans="1:10" ht="92.25" customHeight="1">
      <c r="A62" s="28" t="s">
        <v>39</v>
      </c>
      <c r="B62" s="52" t="s">
        <v>78</v>
      </c>
      <c r="C62" s="24">
        <f t="shared" si="8"/>
        <v>4176</v>
      </c>
      <c r="D62" s="24">
        <f t="shared" si="9"/>
        <v>102.5</v>
      </c>
      <c r="E62" s="24">
        <f>SUM(E63:E69)-0.1</f>
        <v>4278.499999999999</v>
      </c>
      <c r="F62" s="63">
        <f>SUM(F63:F69)</f>
        <v>3681.6099999999997</v>
      </c>
      <c r="G62" s="63">
        <f>SUM(G63:G69)</f>
        <v>3727.9700000000003</v>
      </c>
      <c r="H62" s="24">
        <f>SUM(H63:H69)</f>
        <v>4175980.85</v>
      </c>
      <c r="I62" s="77">
        <f>SUM(I63:I69)</f>
        <v>102504</v>
      </c>
      <c r="J62" s="9"/>
    </row>
    <row r="63" spans="1:10" s="40" customFormat="1" ht="97.5" customHeight="1" hidden="1">
      <c r="A63" s="30" t="s">
        <v>77</v>
      </c>
      <c r="B63" s="52"/>
      <c r="C63" s="24">
        <f aca="true" t="shared" si="11" ref="C63:C71">+ROUND(H63/1000,1)</f>
        <v>1632.7</v>
      </c>
      <c r="D63" s="24">
        <f aca="true" t="shared" si="12" ref="D63:D71">+ROUND(I63/1000,1)</f>
        <v>0</v>
      </c>
      <c r="E63" s="24">
        <f>D63+C63</f>
        <v>1632.7</v>
      </c>
      <c r="F63" s="63">
        <v>1632.7</v>
      </c>
      <c r="G63" s="63">
        <v>1632.7</v>
      </c>
      <c r="H63" s="21">
        <v>1632700</v>
      </c>
      <c r="I63" s="77"/>
      <c r="J63" s="9"/>
    </row>
    <row r="64" spans="1:10" s="40" customFormat="1" ht="99.75" customHeight="1" hidden="1">
      <c r="A64" s="30" t="s">
        <v>77</v>
      </c>
      <c r="B64" s="52"/>
      <c r="C64" s="24">
        <f t="shared" si="11"/>
        <v>652.5</v>
      </c>
      <c r="D64" s="24">
        <f t="shared" si="12"/>
        <v>0</v>
      </c>
      <c r="E64" s="24">
        <f>D64+C64</f>
        <v>652.5</v>
      </c>
      <c r="F64" s="63">
        <v>710.01</v>
      </c>
      <c r="G64" s="63">
        <v>756.37</v>
      </c>
      <c r="H64" s="21">
        <v>652466</v>
      </c>
      <c r="I64" s="77"/>
      <c r="J64" s="9"/>
    </row>
    <row r="65" spans="1:10" s="40" customFormat="1" ht="99" customHeight="1" hidden="1">
      <c r="A65" s="30" t="s">
        <v>77</v>
      </c>
      <c r="B65" s="52"/>
      <c r="C65" s="24">
        <f t="shared" si="11"/>
        <v>1252.2</v>
      </c>
      <c r="D65" s="24">
        <f t="shared" si="12"/>
        <v>0</v>
      </c>
      <c r="E65" s="24">
        <f aca="true" t="shared" si="13" ref="E65:E73">D65+C65</f>
        <v>1252.2</v>
      </c>
      <c r="F65" s="63">
        <v>1252.2</v>
      </c>
      <c r="G65" s="63">
        <v>1252.2</v>
      </c>
      <c r="H65" s="21">
        <v>1252200</v>
      </c>
      <c r="I65" s="77"/>
      <c r="J65" s="9"/>
    </row>
    <row r="66" spans="1:10" s="40" customFormat="1" ht="59.25" customHeight="1" hidden="1">
      <c r="A66" s="30" t="s">
        <v>115</v>
      </c>
      <c r="B66" s="52"/>
      <c r="C66" s="24">
        <f>+ROUND(H66/1000,1)</f>
        <v>91.2</v>
      </c>
      <c r="D66" s="24">
        <f>+ROUND(I66/1000,1)</f>
        <v>0</v>
      </c>
      <c r="E66" s="24">
        <f>D66+C66</f>
        <v>91.2</v>
      </c>
      <c r="F66" s="63">
        <v>0</v>
      </c>
      <c r="G66" s="63">
        <v>0</v>
      </c>
      <c r="H66" s="21">
        <v>91164.85</v>
      </c>
      <c r="I66" s="77"/>
      <c r="J66" s="9"/>
    </row>
    <row r="67" spans="1:10" ht="82.5" customHeight="1" hidden="1">
      <c r="A67" s="30" t="s">
        <v>114</v>
      </c>
      <c r="B67" s="52"/>
      <c r="C67" s="24">
        <f t="shared" si="11"/>
        <v>460.8</v>
      </c>
      <c r="D67" s="24">
        <f t="shared" si="12"/>
        <v>102.5</v>
      </c>
      <c r="E67" s="24">
        <f t="shared" si="13"/>
        <v>563.3</v>
      </c>
      <c r="F67" s="63">
        <v>0</v>
      </c>
      <c r="G67" s="63">
        <v>0</v>
      </c>
      <c r="H67" s="21">
        <v>460750</v>
      </c>
      <c r="I67" s="77">
        <v>102504</v>
      </c>
      <c r="J67" s="9"/>
    </row>
    <row r="68" spans="1:10" ht="90" hidden="1">
      <c r="A68" s="28" t="s">
        <v>77</v>
      </c>
      <c r="B68" s="52"/>
      <c r="C68" s="24">
        <f t="shared" si="11"/>
        <v>86.7</v>
      </c>
      <c r="D68" s="24">
        <f t="shared" si="12"/>
        <v>0</v>
      </c>
      <c r="E68" s="24">
        <f>D68+C68</f>
        <v>86.7</v>
      </c>
      <c r="F68" s="63">
        <v>86.7</v>
      </c>
      <c r="G68" s="63">
        <v>86.7</v>
      </c>
      <c r="H68" s="21">
        <v>86700</v>
      </c>
      <c r="I68" s="77"/>
      <c r="J68" s="9"/>
    </row>
    <row r="69" spans="1:10" ht="72" hidden="1">
      <c r="A69" s="29" t="s">
        <v>65</v>
      </c>
      <c r="B69" s="52"/>
      <c r="C69" s="24">
        <f t="shared" si="11"/>
        <v>0</v>
      </c>
      <c r="D69" s="24">
        <f t="shared" si="12"/>
        <v>0</v>
      </c>
      <c r="E69" s="24">
        <f>D69+C69</f>
        <v>0</v>
      </c>
      <c r="F69" s="63"/>
      <c r="G69" s="63"/>
      <c r="H69" s="21"/>
      <c r="I69" s="77"/>
      <c r="J69" s="9" t="e">
        <f>H69*100/H130</f>
        <v>#DIV/0!</v>
      </c>
    </row>
    <row r="70" spans="1:10" ht="17.25">
      <c r="A70" s="70" t="s">
        <v>110</v>
      </c>
      <c r="B70" s="69" t="s">
        <v>112</v>
      </c>
      <c r="C70" s="24">
        <f t="shared" si="11"/>
        <v>100</v>
      </c>
      <c r="D70" s="24">
        <f t="shared" si="12"/>
        <v>0</v>
      </c>
      <c r="E70" s="20">
        <f>D70+C70</f>
        <v>100</v>
      </c>
      <c r="F70" s="64">
        <v>0</v>
      </c>
      <c r="G70" s="64">
        <v>0</v>
      </c>
      <c r="H70" s="22">
        <f>H71</f>
        <v>100000</v>
      </c>
      <c r="I70" s="78">
        <f>I71</f>
        <v>0</v>
      </c>
      <c r="J70" s="9"/>
    </row>
    <row r="71" spans="1:10" ht="34.5">
      <c r="A71" s="29" t="s">
        <v>109</v>
      </c>
      <c r="B71" s="68" t="s">
        <v>111</v>
      </c>
      <c r="C71" s="24">
        <f t="shared" si="11"/>
        <v>100</v>
      </c>
      <c r="D71" s="24">
        <f t="shared" si="12"/>
        <v>0</v>
      </c>
      <c r="E71" s="24">
        <f>D71+C71</f>
        <v>100</v>
      </c>
      <c r="F71" s="63">
        <v>0</v>
      </c>
      <c r="G71" s="63">
        <v>0</v>
      </c>
      <c r="H71" s="21">
        <v>100000</v>
      </c>
      <c r="I71" s="77"/>
      <c r="J71" s="9"/>
    </row>
    <row r="72" spans="1:10" s="10" customFormat="1" ht="69">
      <c r="A72" s="19" t="s">
        <v>29</v>
      </c>
      <c r="B72" s="49" t="s">
        <v>30</v>
      </c>
      <c r="C72" s="20">
        <f aca="true" t="shared" si="14" ref="C72:D74">+ROUND(H72/1000,1)</f>
        <v>0</v>
      </c>
      <c r="D72" s="20">
        <f t="shared" si="14"/>
        <v>0</v>
      </c>
      <c r="E72" s="20">
        <f t="shared" si="13"/>
        <v>0</v>
      </c>
      <c r="F72" s="64">
        <f>SUM(F73)</f>
        <v>0</v>
      </c>
      <c r="G72" s="64">
        <f>SUM(G73)</f>
        <v>0</v>
      </c>
      <c r="H72" s="22">
        <f>SUM(H73)</f>
        <v>0</v>
      </c>
      <c r="I72" s="78">
        <f>SUM(I73)</f>
        <v>0</v>
      </c>
      <c r="J72" s="9" t="e">
        <f>H72*100/H135</f>
        <v>#DIV/0!</v>
      </c>
    </row>
    <row r="73" spans="1:10" ht="69">
      <c r="A73" s="41" t="s">
        <v>76</v>
      </c>
      <c r="B73" s="46" t="s">
        <v>75</v>
      </c>
      <c r="C73" s="24">
        <f t="shared" si="14"/>
        <v>0</v>
      </c>
      <c r="D73" s="24">
        <f t="shared" si="14"/>
        <v>0</v>
      </c>
      <c r="E73" s="24">
        <f t="shared" si="13"/>
        <v>0</v>
      </c>
      <c r="F73" s="63"/>
      <c r="G73" s="63"/>
      <c r="H73" s="21"/>
      <c r="I73" s="77"/>
      <c r="J73" s="9" t="e">
        <f>H73*100/H136</f>
        <v>#DIV/0!</v>
      </c>
    </row>
    <row r="74" spans="1:10" ht="18">
      <c r="A74" s="31" t="s">
        <v>2</v>
      </c>
      <c r="B74" s="48" t="s">
        <v>31</v>
      </c>
      <c r="C74" s="20">
        <f t="shared" si="14"/>
        <v>24224.6</v>
      </c>
      <c r="D74" s="20">
        <f t="shared" si="14"/>
        <v>3783.6</v>
      </c>
      <c r="E74" s="20">
        <f>D74+C74</f>
        <v>28008.199999999997</v>
      </c>
      <c r="F74" s="64">
        <f>+F8+F38+F72</f>
        <v>13734.899999999998</v>
      </c>
      <c r="G74" s="64">
        <f>+G8+G38+G72</f>
        <v>13418.485</v>
      </c>
      <c r="H74" s="21">
        <f>+H8+H38+H72</f>
        <v>24224634.990000002</v>
      </c>
      <c r="I74" s="77">
        <f>+I8+I38+I72</f>
        <v>3783556.92</v>
      </c>
      <c r="J74" s="45">
        <f>H74*100/H74</f>
        <v>99.99999999999999</v>
      </c>
    </row>
    <row r="100" ht="30" customHeight="1"/>
    <row r="101" ht="51" customHeight="1"/>
    <row r="110" ht="88.5" customHeight="1"/>
  </sheetData>
  <sheetProtection/>
  <mergeCells count="6">
    <mergeCell ref="A6:A7"/>
    <mergeCell ref="B6:B7"/>
    <mergeCell ref="E6:G6"/>
    <mergeCell ref="E2:G2"/>
    <mergeCell ref="A4:G4"/>
    <mergeCell ref="E1:G1"/>
  </mergeCells>
  <printOptions/>
  <pageMargins left="0.7874015748031497" right="0.1968503937007874" top="0.5905511811023623" bottom="0.5905511811023623" header="0.31496062992125984" footer="0.31496062992125984"/>
  <pageSetup fitToHeight="0" fitToWidth="1" horizontalDpi="600" verticalDpi="600" orientation="portrait" paperSize="9" scale="67" r:id="rId3"/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2021-12-18T08:08:10Z</cp:lastPrinted>
  <dcterms:created xsi:type="dcterms:W3CDTF">1996-10-08T23:32:33Z</dcterms:created>
  <dcterms:modified xsi:type="dcterms:W3CDTF">2021-12-18T08:08:15Z</dcterms:modified>
  <cp:category/>
  <cp:version/>
  <cp:contentType/>
  <cp:contentStatus/>
</cp:coreProperties>
</file>