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4584" windowWidth="15552" windowHeight="4512" tabRatio="779" activeTab="0"/>
  </bookViews>
  <sheets>
    <sheet name="Расходы " sheetId="1" r:id="rId1"/>
  </sheets>
  <definedNames>
    <definedName name="_xlnm._FilterDatabase" localSheetId="0" hidden="1">'Расходы '!$A$8:$P$174</definedName>
    <definedName name="_xlnm.Print_Titles" localSheetId="0">'Расходы '!$7:$8</definedName>
    <definedName name="_xlnm.Print_Area" localSheetId="0">'Расходы '!$A$1:$H$193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<sst xmlns="http://schemas.openxmlformats.org/spreadsheetml/2006/main" count="384" uniqueCount="190">
  <si>
    <t>Целевая статья</t>
  </si>
  <si>
    <t>Вид расходов</t>
  </si>
  <si>
    <t>Наименование показателей</t>
  </si>
  <si>
    <t xml:space="preserve"> 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</si>
  <si>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</si>
  <si>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</si>
  <si>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в области строительства, архитектуры и градостроительства</t>
  </si>
  <si>
    <t>Уличное освещение</t>
  </si>
  <si>
    <t>Озеленение</t>
  </si>
  <si>
    <t>Организация и содержание мест захоронения</t>
  </si>
  <si>
    <t>Проведение мероприятий для детей и молодежи</t>
  </si>
  <si>
    <t xml:space="preserve">Осуществление государственных  полномочий в сфере административных правонарушений </t>
  </si>
  <si>
    <t>Изменения,+/-</t>
  </si>
  <si>
    <t xml:space="preserve">Утверждено на </t>
  </si>
  <si>
    <t>Обеспечение деятельности главы муниципального образования</t>
  </si>
  <si>
    <t>Расходы на содержание органов местного самоуправления и обеспечение их функций</t>
  </si>
  <si>
    <t>Аппарат администрации муниципального образования</t>
  </si>
  <si>
    <t>Осуществление органом местного самоуправления отдельных государственных полномочий</t>
  </si>
  <si>
    <t>Передача полномочий на осуществление части полномочий по решению вопросов местного значения в соответствии с заключенными соглашениями</t>
  </si>
  <si>
    <t>Осуществление функций органов местного самоуправления по передаче полномочий на осуществление части полномочий по решению вопросов местного значения в соответствии с заключенными соглашениями</t>
  </si>
  <si>
    <t>Резервный фонд администрации муниципального образования</t>
  </si>
  <si>
    <t>Реализация иных функций органа местного самоуправления</t>
  </si>
  <si>
    <t>Иные выплаты по обязательствам муниципального образования</t>
  </si>
  <si>
    <t>Осуществление функций органов местного самоуправления в сфере других вопросов в области национальной экономики</t>
  </si>
  <si>
    <t>Осуществление функций органов местного самоуправления по обеспечению мероприятий в области строительства, архитектуры и градостроительства</t>
  </si>
  <si>
    <t>Осуществление функций органа местного самоуправления в сфере жилищно-коммунального хозяйства</t>
  </si>
  <si>
    <t>Осуществление функций органа местного самоуправления в сфере жилищного хозяйства</t>
  </si>
  <si>
    <t>Содержание муниципального жилищного фонда</t>
  </si>
  <si>
    <t>Осуществление функций органа местного самоуправления в сфере коммунального хозяйства</t>
  </si>
  <si>
    <t>Осуществление функций органа местного самоуправлении в сфере благоустройства</t>
  </si>
  <si>
    <t>Мероприятия в области физической культуры и спорта</t>
  </si>
  <si>
    <t>Осуществление полномочий органа местного самоуправления в области организационно - воспитательной работы с молодежью</t>
  </si>
  <si>
    <t>Утверждено на 01.01.2015 г.</t>
  </si>
  <si>
    <t>42 400 41400</t>
  </si>
  <si>
    <t>42 500 00000</t>
  </si>
  <si>
    <t>42 500 40990</t>
  </si>
  <si>
    <t>43 000 00000</t>
  </si>
  <si>
    <t>44 000 00000</t>
  </si>
  <si>
    <t>46 000 00000</t>
  </si>
  <si>
    <t>46 100 00000</t>
  </si>
  <si>
    <t>46 200 00000</t>
  </si>
  <si>
    <t>46 300 00000</t>
  </si>
  <si>
    <t>46 300 46110</t>
  </si>
  <si>
    <t>46 300 46120</t>
  </si>
  <si>
    <t>46 300 46130</t>
  </si>
  <si>
    <t>46 300 46140</t>
  </si>
  <si>
    <t>42 600 00000</t>
  </si>
  <si>
    <t>42 600 46300</t>
  </si>
  <si>
    <t>40 100 00000</t>
  </si>
  <si>
    <t>40 100 40010</t>
  </si>
  <si>
    <t>42 100 00000</t>
  </si>
  <si>
    <t>42 100 40010</t>
  </si>
  <si>
    <t>48 000 00000</t>
  </si>
  <si>
    <t>48 200 00000</t>
  </si>
  <si>
    <t>48 200 48990</t>
  </si>
  <si>
    <t>42 400 00000</t>
  </si>
  <si>
    <t>Дорожное хозяйство муниципального образования</t>
  </si>
  <si>
    <t>46 200 88980</t>
  </si>
  <si>
    <t>44 000 88210</t>
  </si>
  <si>
    <t xml:space="preserve">Прочие мероприятия по благоустройству </t>
  </si>
  <si>
    <t>46 100 46040</t>
  </si>
  <si>
    <t>Взнос на капитальный ремонт многоквартирных домов на территории МО «Катунинское»</t>
  </si>
  <si>
    <t>Мероприятия в сфере коммунального хозяйства</t>
  </si>
  <si>
    <t>46 200 46990</t>
  </si>
  <si>
    <t>42 200 00000</t>
  </si>
  <si>
    <t>42 200 40100</t>
  </si>
  <si>
    <t>46 500 88990</t>
  </si>
  <si>
    <t>50 000 00000</t>
  </si>
  <si>
    <t>Обеспечение деятельности муниципального казенного учреждения «Катунинское»</t>
  </si>
  <si>
    <t>Финансовое обеспечение деятельности муниципального казенного учреждения «Катунинское»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</si>
  <si>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</si>
  <si>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</si>
  <si>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Исполнение судебных актов</t>
  </si>
  <si>
    <t>46 500 46500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</si>
  <si>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</si>
  <si>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</si>
  <si>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</si>
  <si>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</si>
  <si>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Уплата налогов, сборов и иных платежей</t>
  </si>
  <si>
    <t>Иные закупки товаров, работ и услуг для обеспечения
государственных (муниципальных) нуж</t>
  </si>
  <si>
    <t>Иные закупки товаров, работ и услуг для обеспечения
государственных (муниципальных) нужд</t>
  </si>
  <si>
    <t>46 500 00000</t>
  </si>
  <si>
    <t>Резервный фонд администрации муниципального образования «Катунинское»</t>
  </si>
  <si>
    <t>Мероприятия в области жилищного хозяйства</t>
  </si>
  <si>
    <t>46 100 46050</t>
  </si>
  <si>
    <t>Расходы на выплаты персоналу государственных
(муниципальных) органов</t>
  </si>
  <si>
    <t>Закупка товаров, работ и услуг для обеспечения
государственных (муниципальных) нужд</t>
  </si>
  <si>
    <t>46 100 46020</t>
  </si>
  <si>
    <t>50 100 40540</t>
  </si>
  <si>
    <t>50 100 00000</t>
  </si>
  <si>
    <t xml:space="preserve"> Уплата налогов, сборов и иных платежей</t>
  </si>
  <si>
    <t>Расходы на выплаты персоналу казенных учреждений</t>
  </si>
  <si>
    <t>Не программное мероприятие, выплата пенсии за выслугу лет</t>
  </si>
  <si>
    <t>Выплата пенсии за выслугу лет</t>
  </si>
  <si>
    <t>Расходы бюджета поселения на обеспечение первичных мер пожарной безопасности</t>
  </si>
  <si>
    <t>Резервные средства</t>
  </si>
  <si>
    <t>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</si>
  <si>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Осуществление части полномочий по решению вопросов местного значения в соответствии с заключенными соглашениями, в целях поддержания жилищно-коммунальной отрасли сельских поселений, включая расходы по накоплению и транспортированию твердых коммунальных отходов и содержание мест захоронений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</si>
  <si>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</si>
  <si>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>05 000 00000</t>
  </si>
  <si>
    <t>05 000 40530</t>
  </si>
  <si>
    <t>2022 год</t>
  </si>
  <si>
    <t>2023 год</t>
  </si>
  <si>
    <t>43 200 78793</t>
  </si>
  <si>
    <t>49 000 00000</t>
  </si>
  <si>
    <t>49 100 00000</t>
  </si>
  <si>
    <t>49 100 49110</t>
  </si>
  <si>
    <t>Специальные расходы</t>
  </si>
  <si>
    <t>Непрограммные мероприятия  по осуществлению государственных полномочий в сфере обеспечения проведения выборов и референдумов в муниципальном образовании «Катунинское»</t>
  </si>
  <si>
    <t>Осуществление полномочий органа местного самоуправления в области сфере обеспечения проведения выборов и референдумов</t>
  </si>
  <si>
    <t>Проведение выборов в представительные органы муниципального образования</t>
  </si>
  <si>
    <t>Обеспечение функционирования главы муниципального образования «Катунинское»</t>
  </si>
  <si>
    <t>40 000 00000</t>
  </si>
  <si>
    <t>42 000 00000</t>
  </si>
  <si>
    <t>Непрограммные мероприятия  в сфере общегосударственных вопросов</t>
  </si>
  <si>
    <t>Мероприятия в области дорожного хозяйства</t>
  </si>
  <si>
    <t>44 000 44030</t>
  </si>
  <si>
    <t>Содержание мест (площадок) накопления твердых коммунальных отходов</t>
  </si>
  <si>
    <t>06 000 00000</t>
  </si>
  <si>
    <t>06 000 46150</t>
  </si>
  <si>
    <t>Муниципальная программа муниципального образования «Катунинское» «Борьба с борщевиком Сосновского на территории муниципального образования "Катунинское" на 2021-2022 годы»</t>
  </si>
  <si>
    <t>Реализация программы борьбы с борщевиком Сосновского</t>
  </si>
  <si>
    <t>70 0 00 88470</t>
  </si>
  <si>
    <t>Осуществление функций органа местного самоуправления в области охраны окружающей среды</t>
  </si>
  <si>
    <t>70 0 00 00000</t>
  </si>
  <si>
    <t>II. НЕПРОГРАММНЫЕ НАПРАВЛЕНИЯ ДЕЯТЕЛЬНОСТИ</t>
  </si>
  <si>
    <t xml:space="preserve">I. МУНИЦИПАЛЬНЫЕ ПРОГРАММЫ </t>
  </si>
  <si>
    <t>ВСЕГО РАСХОДОВ</t>
  </si>
  <si>
    <t>2</t>
  </si>
  <si>
    <t>Исполнение судебных актов и исполнительных производств в отношении МО "Катунинское"</t>
  </si>
  <si>
    <t>42 500 99100</t>
  </si>
  <si>
    <t>Муниципальная программа «ОБЕСПЕЧЕНИЕ ПЕРВИЧНЫХ МЕР ПОЖАРНОЙ БЕЗОПАСНОСТИ В ГРАНИЦАХ МУНИЦИПАЛЬНОГО ОБРАЗОВАНИЯ «КАТУНИНСКОЕ» на 2020-2022 годы»</t>
  </si>
  <si>
    <t xml:space="preserve">Условно утверждаемые расходы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</si>
  <si>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сельского поселения "Катунинское" Приморского муниципального района Архангельской области  на 2022 год и на плановый период 2023 и 2024 годов</t>
  </si>
  <si>
    <t>2024 год</t>
  </si>
  <si>
    <t>Муниципальная программа «Работа с молодежью 
в муниципальном образовании «Катунинское» на 2021-2024 годы»</t>
  </si>
  <si>
    <t>08 000 00000</t>
  </si>
  <si>
    <t>Расходы бюджета поселения на обеспечение работы с молодежью</t>
  </si>
  <si>
    <t>08 000 46320</t>
  </si>
  <si>
    <t>Осуществление первичного воинского учета органами местного самоуправления поселения, муниципальных и городских округов</t>
  </si>
  <si>
    <t>Осуществление функций органов местного самоуправления по обеспечению первичных мер пожарной безопасности</t>
  </si>
  <si>
    <t>Обеспечение первичных мер пожарной безопасности</t>
  </si>
  <si>
    <t>Поддержка деятельности подразделений добровольной пожарной охраны</t>
  </si>
  <si>
    <t>45 000 00000</t>
  </si>
  <si>
    <t>45 100 00000</t>
  </si>
  <si>
    <t>45 100 88520</t>
  </si>
  <si>
    <t>Публичные нормативные социальные выплаты гражданам</t>
  </si>
  <si>
    <t>Непрограммное мероприятие, осуществление первичного воинского учета органами местного самоуправления поселения, муниципальных и городских округов</t>
  </si>
  <si>
    <t>43 300 00000</t>
  </si>
  <si>
    <t>43 300 51180</t>
  </si>
  <si>
    <t>ПРИЛОЖЕНИЕ № 3  к решению Совета депутатов от 15.12.2021 г. № 25 «О бюджете муниципального образования «Катунинское»  на 2022 год и на плановый период  2023 и 2024 годов»</t>
  </si>
  <si>
    <t>Осуществление функций органа местного самоуправления в сфере физической культуры и спорта</t>
  </si>
  <si>
    <t>47 000 00000</t>
  </si>
  <si>
    <t>Непрограммные мероприятия в сфере физической культуры и спорта</t>
  </si>
  <si>
    <t>47 100 00000</t>
  </si>
  <si>
    <t>47 100 40200</t>
  </si>
  <si>
    <t>Развитие территориального общественного самоуправления</t>
  </si>
  <si>
    <t>46 300 99420</t>
  </si>
  <si>
    <t>44 000 7491Д</t>
  </si>
  <si>
    <t>44 000 88910</t>
  </si>
  <si>
    <t>44 000 44040</t>
  </si>
  <si>
    <t>Приведение в нормативное состояние сети автомобильных дорог 
общего пользования местного значения (дорожный фонд Архангельской 
области)</t>
  </si>
  <si>
    <t>Мероприятия по приведению в нормативное состояние сети 
автомобильных дорог общего пользования местного значения (в части 
предоставления межбюджетных трансфертов)</t>
  </si>
  <si>
    <t>Мероприятия по приведению в нормативное состояние сети 
автомобильных дорог общего пользования местного значения (средства местного бюджета)</t>
  </si>
  <si>
    <t>45 100 40520</t>
  </si>
  <si>
    <t>Мероприятия по обеспечению первичных мер пожарной безопасности, осуществляемые органами местного самоуправления</t>
  </si>
  <si>
    <t>Сумма, рублей</t>
  </si>
  <si>
    <t>42 500 40020</t>
  </si>
  <si>
    <t>Содержание имущества казны</t>
  </si>
  <si>
    <t>Непрограммные мероприятия  в сфере полномочий депутата представительного органа муниципального образования «Катунинское»</t>
  </si>
  <si>
    <t>Компенсация расходов, связанных с осуществлением полномочий депутата представительного органа муниципального образования «Катунинское»</t>
  </si>
  <si>
    <t>Компенсация расходов, связанных с осуществлением им своих полномочий</t>
  </si>
  <si>
    <t>51 000 00000</t>
  </si>
  <si>
    <t>51 100 00000</t>
  </si>
  <si>
    <t>51 100 40040</t>
  </si>
  <si>
    <t>Непрограммные мероприятия  в сфере национальной безопасности и правоохранительной деятельности</t>
  </si>
  <si>
    <t>Осуществление функций органа местного самоуправления в сфере мероприятий по защите населения и территории от чрезвычайных ситуаций природного и техногенного характера</t>
  </si>
  <si>
    <t>Мероприятия по защите населения и территории от чрезвычайных ситуаций природного и техногенного характера</t>
  </si>
  <si>
    <t>52 0 00 00000</t>
  </si>
  <si>
    <t>52 1 00 00000</t>
  </si>
  <si>
    <t>52 1 00 40540</t>
  </si>
  <si>
    <t>Реализация мероприятий по проведению капитального ремонта многоквартирных домов</t>
  </si>
  <si>
    <t>46 100 88360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</si>
  <si>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</si>
  <si>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46 300 99100</t>
  </si>
  <si>
    <t>46 200 99100</t>
  </si>
  <si>
    <t>52 1 00 40550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</si>
  <si>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</si>
  <si>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</si>
  <si>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ПРИЛОЖЕНИЕ № 4 к решению Совета депутатов от 23.11.2022 г. № 86 «О внесении изменений в решение 
«О бюджете сельского поселения "Катунинское" Приморского муниципального района Архангельской области  на 2022 год и на плановый период 2023  и 2024 годов»»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</si>
</sst>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#,##0.0"/>
    <numFmt numFmtId="171" formatCode="0.0"/>
    <numFmt numFmtId="172" formatCode="#,##0.0_ ;[Red]\-#,##0.0\ "/>
    <numFmt numFmtId="173" formatCode="#,##0.00_ ;[Red]\-#,##0.00\ "/>
    <numFmt numFmtId="174" formatCode="00\.00\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#"/>
    <numFmt numFmtId="180" formatCode="000000"/>
  </numFmts>
  <fonts count="67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4"/>
      <name val="Arial"/>
      <family val="2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i/>
      <sz val="10"/>
      <color indexed="14"/>
      <name val="Times New Roman"/>
      <family val="1"/>
    </font>
    <font>
      <i/>
      <sz val="13.5"/>
      <color indexed="14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3.5"/>
      <color indexed="10"/>
      <name val="Times New Roman"/>
      <family val="1"/>
    </font>
    <font>
      <sz val="13.5"/>
      <color indexed="14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FF"/>
      <name val="Arial"/>
      <family val="2"/>
    </font>
    <font>
      <b/>
      <sz val="10"/>
      <color rgb="FFFF00FF"/>
      <name val="Times New Roman"/>
      <family val="1"/>
    </font>
    <font>
      <sz val="10"/>
      <color rgb="FFFF00FF"/>
      <name val="Times New Roman"/>
      <family val="1"/>
    </font>
    <font>
      <i/>
      <sz val="10"/>
      <color rgb="FFFF00FF"/>
      <name val="Times New Roman"/>
      <family val="1"/>
    </font>
    <font>
      <i/>
      <sz val="13.5"/>
      <color rgb="FFFF00FF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3.5"/>
      <color rgb="FFFF0000"/>
      <name val="Times New Roman"/>
      <family val="1"/>
    </font>
    <font>
      <sz val="13.5"/>
      <color rgb="FFFF00F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169" fontId="10" fillId="0" borderId="10" xfId="53" applyNumberFormat="1" applyFont="1" applyFill="1" applyBorder="1" applyAlignment="1" applyProtection="1">
      <alignment horizontal="center" vertical="center" readingOrder="1"/>
      <protection hidden="1"/>
    </xf>
    <xf numFmtId="16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6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0" fillId="0" borderId="0" xfId="0" applyFont="1" applyFill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left"/>
    </xf>
    <xf numFmtId="0" fontId="6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" fontId="8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3" fontId="5" fillId="0" borderId="0" xfId="0" applyNumberFormat="1" applyFont="1" applyFill="1" applyAlignment="1">
      <alignment horizontal="left"/>
    </xf>
    <xf numFmtId="173" fontId="0" fillId="0" borderId="0" xfId="0" applyNumberFormat="1" applyFont="1" applyFill="1" applyAlignment="1">
      <alignment horizontal="left"/>
    </xf>
    <xf numFmtId="173" fontId="2" fillId="0" borderId="0" xfId="0" applyNumberFormat="1" applyFont="1" applyFill="1" applyAlignment="1">
      <alignment/>
    </xf>
    <xf numFmtId="173" fontId="1" fillId="0" borderId="0" xfId="53" applyNumberFormat="1" applyFont="1" applyFill="1" applyAlignment="1" applyProtection="1">
      <alignment horizontal="center" vertical="center" readingOrder="1"/>
      <protection hidden="1"/>
    </xf>
    <xf numFmtId="173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173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173" fontId="10" fillId="0" borderId="10" xfId="0" applyNumberFormat="1" applyFont="1" applyFill="1" applyBorder="1" applyAlignment="1">
      <alignment horizontal="right" vertical="center" wrapText="1" readingOrder="1"/>
    </xf>
    <xf numFmtId="173" fontId="2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170" fontId="10" fillId="0" borderId="10" xfId="0" applyNumberFormat="1" applyFont="1" applyFill="1" applyBorder="1" applyAlignment="1">
      <alignment horizontal="center" vertical="center" wrapText="1" readingOrder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left" vertical="center" wrapText="1" readingOrder="1"/>
    </xf>
    <xf numFmtId="0" fontId="1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58" fillId="0" borderId="0" xfId="0" applyFont="1" applyFill="1" applyAlignment="1">
      <alignment horizontal="left"/>
    </xf>
    <xf numFmtId="0" fontId="59" fillId="0" borderId="0" xfId="0" applyFont="1" applyFill="1" applyAlignment="1">
      <alignment vertical="center"/>
    </xf>
    <xf numFmtId="49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4" fontId="2" fillId="0" borderId="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9" fillId="0" borderId="0" xfId="0" applyNumberFormat="1" applyFont="1" applyFill="1" applyAlignment="1">
      <alignment horizontal="center" vertical="center" wrapText="1" readingOrder="1"/>
    </xf>
    <xf numFmtId="173" fontId="6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170" fontId="10" fillId="0" borderId="10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Alignment="1">
      <alignment vertical="center" wrapText="1"/>
    </xf>
    <xf numFmtId="0" fontId="9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173" fontId="10" fillId="0" borderId="10" xfId="0" applyNumberFormat="1" applyFont="1" applyFill="1" applyBorder="1" applyAlignment="1">
      <alignment horizontal="center" vertical="center" wrapText="1" readingOrder="1"/>
    </xf>
    <xf numFmtId="2" fontId="10" fillId="0" borderId="10" xfId="0" applyNumberFormat="1" applyFont="1" applyFill="1" applyBorder="1" applyAlignment="1">
      <alignment wrapText="1"/>
    </xf>
    <xf numFmtId="170" fontId="6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7" fillId="0" borderId="10" xfId="0" applyFont="1" applyFill="1" applyBorder="1" applyAlignment="1">
      <alignment horizontal="center" vertical="center" readingOrder="1"/>
    </xf>
    <xf numFmtId="1" fontId="2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2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170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170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11" xfId="0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170" fontId="10" fillId="0" borderId="0" xfId="0" applyNumberFormat="1" applyFont="1" applyFill="1" applyAlignment="1">
      <alignment horizontal="center" vertical="center"/>
    </xf>
    <xf numFmtId="0" fontId="10" fillId="0" borderId="0" xfId="54" applyNumberFormat="1" applyFont="1" applyFill="1" applyBorder="1" applyAlignment="1" applyProtection="1">
      <alignment vertical="center" wrapText="1"/>
      <protection hidden="1"/>
    </xf>
    <xf numFmtId="171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12" xfId="54" applyNumberFormat="1" applyFont="1" applyFill="1" applyBorder="1" applyAlignment="1">
      <alignment vertical="center" wrapText="1"/>
      <protection/>
    </xf>
    <xf numFmtId="170" fontId="9" fillId="0" borderId="0" xfId="0" applyNumberFormat="1" applyFont="1" applyFill="1" applyBorder="1" applyAlignment="1">
      <alignment horizontal="center" vertical="center" wrapText="1" readingOrder="1"/>
    </xf>
    <xf numFmtId="170" fontId="9" fillId="0" borderId="0" xfId="0" applyNumberFormat="1" applyFont="1" applyFill="1" applyBorder="1" applyAlignment="1">
      <alignment horizontal="right" vertical="center" wrapText="1" readingOrder="1"/>
    </xf>
    <xf numFmtId="170" fontId="10" fillId="0" borderId="0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vertical="center"/>
    </xf>
    <xf numFmtId="173" fontId="2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70" fontId="10" fillId="0" borderId="12" xfId="0" applyNumberFormat="1" applyFont="1" applyFill="1" applyBorder="1" applyAlignment="1">
      <alignment horizontal="right" vertical="center" wrapText="1" readingOrder="1"/>
    </xf>
    <xf numFmtId="4" fontId="60" fillId="0" borderId="0" xfId="0" applyNumberFormat="1" applyFont="1" applyFill="1" applyAlignment="1">
      <alignment wrapText="1"/>
    </xf>
    <xf numFmtId="0" fontId="60" fillId="0" borderId="0" xfId="0" applyFont="1" applyFill="1" applyBorder="1" applyAlignment="1">
      <alignment wrapText="1"/>
    </xf>
    <xf numFmtId="0" fontId="60" fillId="0" borderId="0" xfId="0" applyFont="1" applyFill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Alignment="1">
      <alignment wrapText="1"/>
    </xf>
    <xf numFmtId="49" fontId="60" fillId="0" borderId="0" xfId="0" applyNumberFormat="1" applyFont="1" applyFill="1" applyBorder="1" applyAlignment="1">
      <alignment wrapText="1"/>
    </xf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4" fontId="60" fillId="0" borderId="0" xfId="0" applyNumberFormat="1" applyFont="1" applyFill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60" fillId="0" borderId="0" xfId="0" applyFont="1" applyFill="1" applyAlignment="1">
      <alignment vertical="center" wrapText="1"/>
    </xf>
    <xf numFmtId="4" fontId="61" fillId="0" borderId="0" xfId="0" applyNumberFormat="1" applyFont="1" applyFill="1" applyAlignment="1">
      <alignment wrapText="1"/>
    </xf>
    <xf numFmtId="0" fontId="13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3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69" fontId="13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70" fontId="13" fillId="0" borderId="10" xfId="0" applyNumberFormat="1" applyFont="1" applyFill="1" applyBorder="1" applyAlignment="1">
      <alignment horizontal="right" vertical="center" wrapText="1" readingOrder="1"/>
    </xf>
    <xf numFmtId="173" fontId="13" fillId="0" borderId="10" xfId="0" applyNumberFormat="1" applyFont="1" applyFill="1" applyBorder="1" applyAlignment="1">
      <alignment horizontal="right" vertical="center" wrapText="1" readingOrder="1"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169" fontId="13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3" fillId="0" borderId="10" xfId="0" applyFont="1" applyFill="1" applyBorder="1" applyAlignment="1">
      <alignment vertical="center" wrapText="1"/>
    </xf>
    <xf numFmtId="49" fontId="13" fillId="0" borderId="10" xfId="54" applyNumberFormat="1" applyFont="1" applyFill="1" applyBorder="1" applyAlignment="1" applyProtection="1">
      <alignment horizontal="center" vertical="center" readingOrder="1"/>
      <protection hidden="1"/>
    </xf>
    <xf numFmtId="169" fontId="13" fillId="0" borderId="10" xfId="53" applyNumberFormat="1" applyFont="1" applyFill="1" applyBorder="1" applyAlignment="1" applyProtection="1">
      <alignment horizontal="center" vertical="center" readingOrder="1"/>
      <protection hidden="1"/>
    </xf>
    <xf numFmtId="0" fontId="13" fillId="0" borderId="0" xfId="0" applyFont="1" applyFill="1" applyAlignment="1">
      <alignment vertical="center" wrapText="1"/>
    </xf>
    <xf numFmtId="167" fontId="13" fillId="0" borderId="10" xfId="62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 readingOrder="1"/>
    </xf>
    <xf numFmtId="0" fontId="13" fillId="0" borderId="10" xfId="0" applyNumberFormat="1" applyFont="1" applyFill="1" applyBorder="1" applyAlignment="1">
      <alignment horizontal="left" vertical="center" wrapText="1"/>
    </xf>
    <xf numFmtId="4" fontId="61" fillId="0" borderId="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170" fontId="62" fillId="0" borderId="0" xfId="0" applyNumberFormat="1" applyFont="1" applyFill="1" applyBorder="1" applyAlignment="1">
      <alignment horizontal="right" vertical="center" wrapText="1" readingOrder="1"/>
    </xf>
    <xf numFmtId="0" fontId="13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49" fontId="13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" fontId="0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 vertical="center" wrapText="1" readingOrder="1"/>
    </xf>
    <xf numFmtId="4" fontId="6" fillId="0" borderId="10" xfId="0" applyNumberFormat="1" applyFont="1" applyFill="1" applyBorder="1" applyAlignment="1">
      <alignment horizontal="center" vertical="center" wrapText="1"/>
    </xf>
    <xf numFmtId="4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4" fontId="10" fillId="0" borderId="10" xfId="0" applyNumberFormat="1" applyFont="1" applyFill="1" applyBorder="1" applyAlignment="1">
      <alignment horizontal="center" vertical="center" wrapText="1" readingOrder="1"/>
    </xf>
    <xf numFmtId="4" fontId="9" fillId="0" borderId="10" xfId="0" applyNumberFormat="1" applyFont="1" applyFill="1" applyBorder="1" applyAlignment="1">
      <alignment horizontal="center" vertical="center" wrapText="1" readingOrder="1"/>
    </xf>
    <xf numFmtId="4" fontId="10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 readingOrder="1"/>
    </xf>
    <xf numFmtId="173" fontId="0" fillId="0" borderId="0" xfId="0" applyNumberFormat="1" applyFont="1" applyFill="1" applyAlignment="1">
      <alignment horizontal="center"/>
    </xf>
    <xf numFmtId="173" fontId="6" fillId="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/>
    </xf>
    <xf numFmtId="3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Alignment="1">
      <alignment horizontal="center" wrapText="1"/>
    </xf>
    <xf numFmtId="4" fontId="63" fillId="0" borderId="0" xfId="0" applyNumberFormat="1" applyFont="1" applyFill="1" applyAlignment="1">
      <alignment wrapText="1"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Alignment="1">
      <alignment wrapText="1"/>
    </xf>
    <xf numFmtId="4" fontId="64" fillId="0" borderId="0" xfId="0" applyNumberFormat="1" applyFont="1" applyFill="1" applyAlignment="1">
      <alignment wrapText="1"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Alignment="1">
      <alignment wrapText="1"/>
    </xf>
    <xf numFmtId="0" fontId="12" fillId="0" borderId="10" xfId="0" applyFont="1" applyFill="1" applyBorder="1" applyAlignment="1">
      <alignment vertical="center" wrapText="1"/>
    </xf>
    <xf numFmtId="0" fontId="65" fillId="0" borderId="10" xfId="0" applyNumberFormat="1" applyFont="1" applyFill="1" applyBorder="1" applyAlignment="1">
      <alignment horizontal="left" vertical="center" wrapText="1" readingOrder="1"/>
    </xf>
    <xf numFmtId="0" fontId="65" fillId="0" borderId="10" xfId="0" applyNumberFormat="1" applyFont="1" applyFill="1" applyBorder="1" applyAlignment="1" applyProtection="1">
      <alignment horizontal="left" vertical="center" wrapText="1"/>
      <protection/>
    </xf>
    <xf numFmtId="49" fontId="65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69" fontId="65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70" fontId="65" fillId="0" borderId="10" xfId="0" applyNumberFormat="1" applyFont="1" applyFill="1" applyBorder="1" applyAlignment="1">
      <alignment horizontal="right" vertical="center" wrapText="1" readingOrder="1"/>
    </xf>
    <xf numFmtId="4" fontId="65" fillId="0" borderId="10" xfId="0" applyNumberFormat="1" applyFont="1" applyFill="1" applyBorder="1" applyAlignment="1">
      <alignment horizontal="center" vertical="center" wrapText="1" readingOrder="1"/>
    </xf>
    <xf numFmtId="173" fontId="65" fillId="0" borderId="10" xfId="0" applyNumberFormat="1" applyFont="1" applyFill="1" applyBorder="1" applyAlignment="1">
      <alignment horizontal="right" vertical="center" wrapText="1" readingOrder="1"/>
    </xf>
    <xf numFmtId="173" fontId="65" fillId="0" borderId="10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Alignment="1">
      <alignment horizontal="center" vertical="center" wrapText="1"/>
    </xf>
    <xf numFmtId="173" fontId="9" fillId="0" borderId="10" xfId="54" applyNumberFormat="1" applyFont="1" applyFill="1" applyBorder="1" applyAlignment="1" applyProtection="1">
      <alignment horizontal="center" vertical="center"/>
      <protection hidden="1"/>
    </xf>
    <xf numFmtId="173" fontId="10" fillId="0" borderId="0" xfId="0" applyNumberFormat="1" applyFont="1" applyFill="1" applyAlignment="1">
      <alignment horizontal="center" vertical="center"/>
    </xf>
    <xf numFmtId="173" fontId="66" fillId="0" borderId="0" xfId="0" applyNumberFormat="1" applyFont="1" applyFill="1" applyAlignment="1">
      <alignment horizontal="center" vertical="center"/>
    </xf>
    <xf numFmtId="173" fontId="60" fillId="0" borderId="0" xfId="0" applyNumberFormat="1" applyFont="1" applyFill="1" applyAlignment="1">
      <alignment horizontal="center" vertical="center"/>
    </xf>
    <xf numFmtId="0" fontId="9" fillId="0" borderId="13" xfId="54" applyNumberFormat="1" applyFont="1" applyFill="1" applyBorder="1" applyAlignment="1">
      <alignment horizontal="center" vertical="center" wrapText="1"/>
      <protection/>
    </xf>
    <xf numFmtId="0" fontId="9" fillId="0" borderId="12" xfId="54" applyNumberFormat="1" applyFont="1" applyFill="1" applyBorder="1" applyAlignment="1">
      <alignment horizontal="center" vertical="center" wrapText="1"/>
      <protection/>
    </xf>
    <xf numFmtId="0" fontId="60" fillId="0" borderId="14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center" vertical="center"/>
    </xf>
    <xf numFmtId="49" fontId="6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6" fillId="0" borderId="13" xfId="53" applyFont="1" applyFill="1" applyBorder="1" applyAlignment="1" applyProtection="1">
      <alignment horizontal="center" vertical="center"/>
      <protection hidden="1"/>
    </xf>
    <xf numFmtId="0" fontId="6" fillId="0" borderId="12" xfId="53" applyFont="1" applyFill="1" applyBorder="1" applyAlignment="1" applyProtection="1">
      <alignment horizontal="center" vertical="center"/>
      <protection hidden="1"/>
    </xf>
    <xf numFmtId="0" fontId="6" fillId="0" borderId="11" xfId="53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 wrapText="1"/>
    </xf>
    <xf numFmtId="0" fontId="9" fillId="0" borderId="0" xfId="0" applyNumberFormat="1" applyFont="1" applyFill="1" applyAlignment="1">
      <alignment horizontal="center" vertical="center" wrapText="1" readingOrder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172</xdr:row>
      <xdr:rowOff>0</xdr:rowOff>
    </xdr:from>
    <xdr:ext cx="85725" cy="809625"/>
    <xdr:sp fLocksText="0">
      <xdr:nvSpPr>
        <xdr:cNvPr id="1" name="Text Box 31"/>
        <xdr:cNvSpPr txBox="1">
          <a:spLocks noChangeArrowheads="1"/>
        </xdr:cNvSpPr>
      </xdr:nvSpPr>
      <xdr:spPr>
        <a:xfrm>
          <a:off x="847725" y="8439150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172</xdr:row>
      <xdr:rowOff>0</xdr:rowOff>
    </xdr:from>
    <xdr:ext cx="76200" cy="200025"/>
    <xdr:sp fLocksText="0">
      <xdr:nvSpPr>
        <xdr:cNvPr id="2" name="Text Box 31"/>
        <xdr:cNvSpPr txBox="1">
          <a:spLocks noChangeArrowheads="1"/>
        </xdr:cNvSpPr>
      </xdr:nvSpPr>
      <xdr:spPr>
        <a:xfrm>
          <a:off x="847725" y="8439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172</xdr:row>
      <xdr:rowOff>0</xdr:rowOff>
    </xdr:from>
    <xdr:ext cx="85725" cy="809625"/>
    <xdr:sp fLocksText="0">
      <xdr:nvSpPr>
        <xdr:cNvPr id="3" name="Text Box 31"/>
        <xdr:cNvSpPr txBox="1">
          <a:spLocks noChangeArrowheads="1"/>
        </xdr:cNvSpPr>
      </xdr:nvSpPr>
      <xdr:spPr>
        <a:xfrm>
          <a:off x="847725" y="8439150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172</xdr:row>
      <xdr:rowOff>0</xdr:rowOff>
    </xdr:from>
    <xdr:ext cx="76200" cy="200025"/>
    <xdr:sp fLocksText="0">
      <xdr:nvSpPr>
        <xdr:cNvPr id="4" name="Text Box 31"/>
        <xdr:cNvSpPr txBox="1">
          <a:spLocks noChangeArrowheads="1"/>
        </xdr:cNvSpPr>
      </xdr:nvSpPr>
      <xdr:spPr>
        <a:xfrm>
          <a:off x="847725" y="8439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190</xdr:row>
      <xdr:rowOff>0</xdr:rowOff>
    </xdr:from>
    <xdr:ext cx="85725" cy="638175"/>
    <xdr:sp fLocksText="0">
      <xdr:nvSpPr>
        <xdr:cNvPr id="5" name="Text Box 31"/>
        <xdr:cNvSpPr txBox="1">
          <a:spLocks noChangeArrowheads="1"/>
        </xdr:cNvSpPr>
      </xdr:nvSpPr>
      <xdr:spPr>
        <a:xfrm>
          <a:off x="847725" y="8957310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193</xdr:row>
      <xdr:rowOff>0</xdr:rowOff>
    </xdr:from>
    <xdr:ext cx="76200" cy="190500"/>
    <xdr:sp fLocksText="0">
      <xdr:nvSpPr>
        <xdr:cNvPr id="6" name="Text Box 31"/>
        <xdr:cNvSpPr txBox="1">
          <a:spLocks noChangeArrowheads="1"/>
        </xdr:cNvSpPr>
      </xdr:nvSpPr>
      <xdr:spPr>
        <a:xfrm>
          <a:off x="847725" y="90906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190</xdr:row>
      <xdr:rowOff>0</xdr:rowOff>
    </xdr:from>
    <xdr:ext cx="85725" cy="638175"/>
    <xdr:sp fLocksText="0">
      <xdr:nvSpPr>
        <xdr:cNvPr id="7" name="Text Box 31"/>
        <xdr:cNvSpPr txBox="1">
          <a:spLocks noChangeArrowheads="1"/>
        </xdr:cNvSpPr>
      </xdr:nvSpPr>
      <xdr:spPr>
        <a:xfrm>
          <a:off x="847725" y="8957310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193</xdr:row>
      <xdr:rowOff>0</xdr:rowOff>
    </xdr:from>
    <xdr:ext cx="76200" cy="190500"/>
    <xdr:sp fLocksText="0">
      <xdr:nvSpPr>
        <xdr:cNvPr id="8" name="Text Box 31"/>
        <xdr:cNvSpPr txBox="1">
          <a:spLocks noChangeArrowheads="1"/>
        </xdr:cNvSpPr>
      </xdr:nvSpPr>
      <xdr:spPr>
        <a:xfrm>
          <a:off x="847725" y="90906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2"/>
  <sheetViews>
    <sheetView tabSelected="1" view="pageBreakPreview" zoomScale="55" zoomScaleNormal="115" zoomScaleSheetLayoutView="55" workbookViewId="0" topLeftCell="A119">
      <selection activeCell="I119" sqref="I1:K16384"/>
    </sheetView>
  </sheetViews>
  <sheetFormatPr defaultColWidth="9.140625" defaultRowHeight="12.75"/>
  <cols>
    <col min="1" max="1" width="76.7109375" style="60" customWidth="1"/>
    <col min="2" max="2" width="24.421875" style="19" customWidth="1"/>
    <col min="3" max="3" width="11.00390625" style="4" customWidth="1"/>
    <col min="4" max="4" width="13.421875" style="48" hidden="1" customWidth="1"/>
    <col min="5" max="5" width="18.140625" style="48" hidden="1" customWidth="1"/>
    <col min="6" max="6" width="16.7109375" style="132" customWidth="1"/>
    <col min="7" max="7" width="16.28125" style="139" customWidth="1"/>
    <col min="8" max="8" width="17.28125" style="139" customWidth="1"/>
    <col min="9" max="9" width="19.28125" style="40" hidden="1" customWidth="1"/>
    <col min="10" max="10" width="20.00390625" style="35" hidden="1" customWidth="1"/>
    <col min="11" max="11" width="12.8515625" style="11" hidden="1" customWidth="1"/>
    <col min="12" max="12" width="12.7109375" style="24" customWidth="1"/>
    <col min="13" max="13" width="19.8515625" style="1" customWidth="1"/>
    <col min="14" max="17" width="9.140625" style="1" customWidth="1"/>
    <col min="18" max="16384" width="9.140625" style="1" customWidth="1"/>
  </cols>
  <sheetData>
    <row r="1" spans="3:8" ht="105" customHeight="1">
      <c r="C1" s="168" t="s">
        <v>189</v>
      </c>
      <c r="D1" s="168"/>
      <c r="E1" s="168"/>
      <c r="F1" s="168"/>
      <c r="G1" s="168"/>
      <c r="H1" s="168"/>
    </row>
    <row r="2" spans="1:12" s="9" customFormat="1" ht="72.75" customHeight="1">
      <c r="A2" s="5"/>
      <c r="B2" s="45"/>
      <c r="C2" s="168" t="s">
        <v>150</v>
      </c>
      <c r="D2" s="168"/>
      <c r="E2" s="168"/>
      <c r="F2" s="168"/>
      <c r="G2" s="168"/>
      <c r="H2" s="168"/>
      <c r="I2" s="33"/>
      <c r="J2" s="33"/>
      <c r="K2" s="12"/>
      <c r="L2" s="25"/>
    </row>
    <row r="3" spans="1:12" s="9" customFormat="1" ht="10.5" customHeight="1">
      <c r="A3" s="22"/>
      <c r="B3" s="14"/>
      <c r="C3" s="5"/>
      <c r="D3" s="47"/>
      <c r="E3" s="47"/>
      <c r="F3" s="124"/>
      <c r="G3" s="134"/>
      <c r="H3" s="134"/>
      <c r="I3" s="34"/>
      <c r="J3" s="34"/>
      <c r="K3" s="12"/>
      <c r="L3" s="25"/>
    </row>
    <row r="4" spans="1:12" s="9" customFormat="1" ht="56.25" customHeight="1">
      <c r="A4" s="176" t="s">
        <v>133</v>
      </c>
      <c r="B4" s="176"/>
      <c r="C4" s="176"/>
      <c r="D4" s="176"/>
      <c r="E4" s="176"/>
      <c r="F4" s="176"/>
      <c r="G4" s="176"/>
      <c r="H4" s="176"/>
      <c r="I4" s="34"/>
      <c r="J4" s="34"/>
      <c r="K4" s="12"/>
      <c r="L4" s="25"/>
    </row>
    <row r="5" spans="1:12" s="9" customFormat="1" ht="25.5" customHeight="1">
      <c r="A5" s="54"/>
      <c r="B5" s="52"/>
      <c r="C5" s="52"/>
      <c r="D5" s="52"/>
      <c r="E5" s="52"/>
      <c r="F5" s="125"/>
      <c r="G5" s="157"/>
      <c r="H5" s="157"/>
      <c r="I5" s="34"/>
      <c r="J5" s="34"/>
      <c r="K5" s="12"/>
      <c r="L5" s="25"/>
    </row>
    <row r="6" spans="1:10" ht="13.5" customHeight="1">
      <c r="A6" s="177" t="s">
        <v>2</v>
      </c>
      <c r="B6" s="170" t="s">
        <v>0</v>
      </c>
      <c r="C6" s="171" t="s">
        <v>1</v>
      </c>
      <c r="D6" s="67"/>
      <c r="E6" s="67"/>
      <c r="F6" s="172" t="s">
        <v>166</v>
      </c>
      <c r="G6" s="173"/>
      <c r="H6" s="174"/>
      <c r="I6" s="36"/>
      <c r="J6" s="36"/>
    </row>
    <row r="7" spans="1:19" ht="27.75" customHeight="1">
      <c r="A7" s="177"/>
      <c r="B7" s="170"/>
      <c r="C7" s="171"/>
      <c r="D7" s="68" t="s">
        <v>32</v>
      </c>
      <c r="E7" s="69" t="s">
        <v>12</v>
      </c>
      <c r="F7" s="126" t="s">
        <v>101</v>
      </c>
      <c r="G7" s="135" t="s">
        <v>102</v>
      </c>
      <c r="H7" s="135" t="s">
        <v>134</v>
      </c>
      <c r="I7" s="53" t="s">
        <v>13</v>
      </c>
      <c r="J7" s="37" t="s">
        <v>12</v>
      </c>
      <c r="L7" s="175"/>
      <c r="M7" s="175"/>
      <c r="N7" s="175"/>
      <c r="O7" s="175"/>
      <c r="P7" s="175"/>
      <c r="Q7" s="175"/>
      <c r="R7" s="175"/>
      <c r="S7" s="175"/>
    </row>
    <row r="8" spans="1:10" ht="12.75">
      <c r="A8" s="32">
        <v>1</v>
      </c>
      <c r="B8" s="15" t="s">
        <v>128</v>
      </c>
      <c r="C8" s="13">
        <v>3</v>
      </c>
      <c r="D8" s="70">
        <v>4</v>
      </c>
      <c r="E8" s="71">
        <v>7</v>
      </c>
      <c r="F8" s="140">
        <v>4</v>
      </c>
      <c r="G8" s="140">
        <v>5</v>
      </c>
      <c r="H8" s="140">
        <v>6</v>
      </c>
      <c r="I8" s="38"/>
      <c r="J8" s="38">
        <v>8</v>
      </c>
    </row>
    <row r="9" spans="1:12" s="83" customFormat="1" ht="18" customHeight="1">
      <c r="A9" s="55" t="s">
        <v>126</v>
      </c>
      <c r="B9" s="49"/>
      <c r="C9" s="63"/>
      <c r="D9" s="73">
        <f>D10+D14</f>
        <v>45</v>
      </c>
      <c r="E9" s="73">
        <f>E10+E14</f>
        <v>0</v>
      </c>
      <c r="F9" s="127">
        <f>F10+F14+F18</f>
        <v>50000</v>
      </c>
      <c r="G9" s="158">
        <f>G10+G14+G18</f>
        <v>5000</v>
      </c>
      <c r="H9" s="158">
        <f>H10+H14+H18</f>
        <v>5000</v>
      </c>
      <c r="I9" s="66">
        <f>I10+I14+I18</f>
        <v>50000</v>
      </c>
      <c r="J9" s="66">
        <f>J10+J14</f>
        <v>0</v>
      </c>
      <c r="K9" s="81"/>
      <c r="L9" s="82"/>
    </row>
    <row r="10" spans="1:12" s="95" customFormat="1" ht="55.5" customHeight="1">
      <c r="A10" s="43" t="s">
        <v>131</v>
      </c>
      <c r="B10" s="16" t="s">
        <v>99</v>
      </c>
      <c r="C10" s="6"/>
      <c r="D10" s="42">
        <f aca="true" t="shared" si="0" ref="D10:E17">+ROUND(I10/1000,1)</f>
        <v>40</v>
      </c>
      <c r="E10" s="42">
        <f t="shared" si="0"/>
        <v>0</v>
      </c>
      <c r="F10" s="128">
        <f>I10+J10</f>
        <v>40000</v>
      </c>
      <c r="G10" s="136">
        <f aca="true" t="shared" si="1" ref="G10:J12">G11</f>
        <v>0</v>
      </c>
      <c r="H10" s="136">
        <f t="shared" si="1"/>
        <v>0</v>
      </c>
      <c r="I10" s="64">
        <f t="shared" si="1"/>
        <v>40000</v>
      </c>
      <c r="J10" s="64">
        <f t="shared" si="1"/>
        <v>0</v>
      </c>
      <c r="K10" s="93"/>
      <c r="L10" s="94"/>
    </row>
    <row r="11" spans="1:12" s="95" customFormat="1" ht="40.5" customHeight="1">
      <c r="A11" s="62" t="s">
        <v>94</v>
      </c>
      <c r="B11" s="16" t="s">
        <v>100</v>
      </c>
      <c r="C11" s="6"/>
      <c r="D11" s="42">
        <f t="shared" si="0"/>
        <v>40</v>
      </c>
      <c r="E11" s="42">
        <f t="shared" si="0"/>
        <v>0</v>
      </c>
      <c r="F11" s="128">
        <f aca="true" t="shared" si="2" ref="F11:F80">I11+J11</f>
        <v>40000</v>
      </c>
      <c r="G11" s="136">
        <f t="shared" si="1"/>
        <v>0</v>
      </c>
      <c r="H11" s="136">
        <f t="shared" si="1"/>
        <v>0</v>
      </c>
      <c r="I11" s="64">
        <f t="shared" si="1"/>
        <v>40000</v>
      </c>
      <c r="J11" s="64">
        <f t="shared" si="1"/>
        <v>0</v>
      </c>
      <c r="K11" s="93"/>
      <c r="L11" s="94"/>
    </row>
    <row r="12" spans="1:12" s="95" customFormat="1" ht="39" customHeight="1">
      <c r="A12" s="58" t="s">
        <v>86</v>
      </c>
      <c r="B12" s="16" t="s">
        <v>100</v>
      </c>
      <c r="C12" s="6">
        <v>200</v>
      </c>
      <c r="D12" s="42">
        <f t="shared" si="0"/>
        <v>40</v>
      </c>
      <c r="E12" s="42">
        <f t="shared" si="0"/>
        <v>0</v>
      </c>
      <c r="F12" s="128">
        <f t="shared" si="2"/>
        <v>40000</v>
      </c>
      <c r="G12" s="136">
        <f t="shared" si="1"/>
        <v>0</v>
      </c>
      <c r="H12" s="136">
        <f t="shared" si="1"/>
        <v>0</v>
      </c>
      <c r="I12" s="64">
        <f t="shared" si="1"/>
        <v>40000</v>
      </c>
      <c r="J12" s="64">
        <f t="shared" si="1"/>
        <v>0</v>
      </c>
      <c r="K12" s="93"/>
      <c r="L12" s="94"/>
    </row>
    <row r="13" spans="1:12" s="95" customFormat="1" ht="37.5" customHeight="1">
      <c r="A13" s="30" t="s">
        <v>71</v>
      </c>
      <c r="B13" s="16" t="s">
        <v>100</v>
      </c>
      <c r="C13" s="6">
        <v>240</v>
      </c>
      <c r="D13" s="42">
        <f t="shared" si="0"/>
        <v>40</v>
      </c>
      <c r="E13" s="42">
        <f t="shared" si="0"/>
        <v>0</v>
      </c>
      <c r="F13" s="128">
        <f t="shared" si="2"/>
        <v>40000</v>
      </c>
      <c r="G13" s="136">
        <v>0</v>
      </c>
      <c r="H13" s="136">
        <v>0</v>
      </c>
      <c r="I13" s="64">
        <v>40000</v>
      </c>
      <c r="J13" s="64"/>
      <c r="K13" s="93"/>
      <c r="L13" s="94"/>
    </row>
    <row r="14" spans="1:13" s="95" customFormat="1" ht="64.5" customHeight="1">
      <c r="A14" s="30" t="s">
        <v>120</v>
      </c>
      <c r="B14" s="16" t="s">
        <v>118</v>
      </c>
      <c r="C14" s="7"/>
      <c r="D14" s="42">
        <f t="shared" si="0"/>
        <v>5</v>
      </c>
      <c r="E14" s="42">
        <f t="shared" si="0"/>
        <v>0</v>
      </c>
      <c r="F14" s="128">
        <f t="shared" si="2"/>
        <v>5000</v>
      </c>
      <c r="G14" s="136">
        <f aca="true" t="shared" si="3" ref="G14:J16">G15</f>
        <v>0</v>
      </c>
      <c r="H14" s="136">
        <f t="shared" si="3"/>
        <v>0</v>
      </c>
      <c r="I14" s="64">
        <f t="shared" si="3"/>
        <v>5000</v>
      </c>
      <c r="J14" s="64">
        <f t="shared" si="3"/>
        <v>0</v>
      </c>
      <c r="K14" s="93"/>
      <c r="L14" s="96"/>
      <c r="M14" s="97"/>
    </row>
    <row r="15" spans="1:13" s="95" customFormat="1" ht="27" customHeight="1">
      <c r="A15" s="46" t="s">
        <v>121</v>
      </c>
      <c r="B15" s="16" t="s">
        <v>119</v>
      </c>
      <c r="C15" s="7"/>
      <c r="D15" s="42">
        <f t="shared" si="0"/>
        <v>5</v>
      </c>
      <c r="E15" s="42">
        <f t="shared" si="0"/>
        <v>0</v>
      </c>
      <c r="F15" s="128">
        <f t="shared" si="2"/>
        <v>5000</v>
      </c>
      <c r="G15" s="136">
        <f t="shared" si="3"/>
        <v>0</v>
      </c>
      <c r="H15" s="136">
        <f t="shared" si="3"/>
        <v>0</v>
      </c>
      <c r="I15" s="64">
        <f t="shared" si="3"/>
        <v>5000</v>
      </c>
      <c r="J15" s="64">
        <f t="shared" si="3"/>
        <v>0</v>
      </c>
      <c r="K15" s="93"/>
      <c r="L15" s="96"/>
      <c r="M15" s="97"/>
    </row>
    <row r="16" spans="1:13" s="95" customFormat="1" ht="48.75" customHeight="1">
      <c r="A16" s="56" t="s">
        <v>86</v>
      </c>
      <c r="B16" s="16" t="s">
        <v>119</v>
      </c>
      <c r="C16" s="7">
        <v>200</v>
      </c>
      <c r="D16" s="42">
        <f t="shared" si="0"/>
        <v>5</v>
      </c>
      <c r="E16" s="42">
        <f t="shared" si="0"/>
        <v>0</v>
      </c>
      <c r="F16" s="128">
        <f t="shared" si="2"/>
        <v>5000</v>
      </c>
      <c r="G16" s="136">
        <f t="shared" si="3"/>
        <v>0</v>
      </c>
      <c r="H16" s="136">
        <f t="shared" si="3"/>
        <v>0</v>
      </c>
      <c r="I16" s="64">
        <f t="shared" si="3"/>
        <v>5000</v>
      </c>
      <c r="J16" s="64">
        <f t="shared" si="3"/>
        <v>0</v>
      </c>
      <c r="K16" s="93"/>
      <c r="L16" s="96"/>
      <c r="M16" s="97"/>
    </row>
    <row r="17" spans="1:13" s="95" customFormat="1" ht="45.75" customHeight="1">
      <c r="A17" s="30" t="s">
        <v>80</v>
      </c>
      <c r="B17" s="16" t="s">
        <v>119</v>
      </c>
      <c r="C17" s="7">
        <v>240</v>
      </c>
      <c r="D17" s="42">
        <f t="shared" si="0"/>
        <v>5</v>
      </c>
      <c r="E17" s="42">
        <f t="shared" si="0"/>
        <v>0</v>
      </c>
      <c r="F17" s="128">
        <f t="shared" si="2"/>
        <v>5000</v>
      </c>
      <c r="G17" s="136">
        <v>0</v>
      </c>
      <c r="H17" s="136">
        <v>0</v>
      </c>
      <c r="I17" s="64">
        <v>5000</v>
      </c>
      <c r="J17" s="64"/>
      <c r="K17" s="93"/>
      <c r="L17" s="96"/>
      <c r="M17" s="97"/>
    </row>
    <row r="18" spans="1:13" s="95" customFormat="1" ht="45.75" customHeight="1">
      <c r="A18" s="56" t="s">
        <v>135</v>
      </c>
      <c r="B18" s="18" t="s">
        <v>136</v>
      </c>
      <c r="C18" s="7"/>
      <c r="D18" s="42">
        <f aca="true" t="shared" si="4" ref="D18:E22">+ROUND(I18/1000,1)</f>
        <v>5</v>
      </c>
      <c r="E18" s="42">
        <f t="shared" si="4"/>
        <v>0</v>
      </c>
      <c r="F18" s="128">
        <f t="shared" si="2"/>
        <v>5000</v>
      </c>
      <c r="G18" s="136">
        <f aca="true" t="shared" si="5" ref="G18:I21">G19</f>
        <v>5000</v>
      </c>
      <c r="H18" s="136">
        <f t="shared" si="5"/>
        <v>5000</v>
      </c>
      <c r="I18" s="64">
        <f t="shared" si="5"/>
        <v>5000</v>
      </c>
      <c r="J18" s="64"/>
      <c r="K18" s="93"/>
      <c r="L18" s="96"/>
      <c r="M18" s="97"/>
    </row>
    <row r="19" spans="1:13" s="95" customFormat="1" ht="45.75" customHeight="1">
      <c r="A19" s="56" t="s">
        <v>31</v>
      </c>
      <c r="B19" s="18" t="s">
        <v>136</v>
      </c>
      <c r="C19" s="7"/>
      <c r="D19" s="42">
        <f t="shared" si="4"/>
        <v>5</v>
      </c>
      <c r="E19" s="42">
        <f t="shared" si="4"/>
        <v>0</v>
      </c>
      <c r="F19" s="128">
        <f t="shared" si="2"/>
        <v>5000</v>
      </c>
      <c r="G19" s="136">
        <f t="shared" si="5"/>
        <v>5000</v>
      </c>
      <c r="H19" s="136">
        <f t="shared" si="5"/>
        <v>5000</v>
      </c>
      <c r="I19" s="64">
        <f t="shared" si="5"/>
        <v>5000</v>
      </c>
      <c r="J19" s="64"/>
      <c r="K19" s="93"/>
      <c r="L19" s="96"/>
      <c r="M19" s="97"/>
    </row>
    <row r="20" spans="1:13" s="95" customFormat="1" ht="26.25" customHeight="1">
      <c r="A20" s="56" t="s">
        <v>137</v>
      </c>
      <c r="B20" s="18" t="s">
        <v>138</v>
      </c>
      <c r="C20" s="7"/>
      <c r="D20" s="42">
        <f t="shared" si="4"/>
        <v>5</v>
      </c>
      <c r="E20" s="42">
        <f t="shared" si="4"/>
        <v>0</v>
      </c>
      <c r="F20" s="128">
        <f t="shared" si="2"/>
        <v>5000</v>
      </c>
      <c r="G20" s="136">
        <f t="shared" si="5"/>
        <v>5000</v>
      </c>
      <c r="H20" s="136">
        <f t="shared" si="5"/>
        <v>5000</v>
      </c>
      <c r="I20" s="64">
        <f t="shared" si="5"/>
        <v>5000</v>
      </c>
      <c r="J20" s="64"/>
      <c r="K20" s="93"/>
      <c r="L20" s="96"/>
      <c r="M20" s="97"/>
    </row>
    <row r="21" spans="1:13" s="95" customFormat="1" ht="45.75" customHeight="1">
      <c r="A21" s="56" t="s">
        <v>86</v>
      </c>
      <c r="B21" s="18" t="s">
        <v>138</v>
      </c>
      <c r="C21" s="7">
        <v>200</v>
      </c>
      <c r="D21" s="42">
        <f t="shared" si="4"/>
        <v>5</v>
      </c>
      <c r="E21" s="42">
        <f t="shared" si="4"/>
        <v>0</v>
      </c>
      <c r="F21" s="128">
        <f t="shared" si="2"/>
        <v>5000</v>
      </c>
      <c r="G21" s="136">
        <f t="shared" si="5"/>
        <v>5000</v>
      </c>
      <c r="H21" s="136">
        <f t="shared" si="5"/>
        <v>5000</v>
      </c>
      <c r="I21" s="64">
        <f t="shared" si="5"/>
        <v>5000</v>
      </c>
      <c r="J21" s="64"/>
      <c r="K21" s="93"/>
      <c r="L21" s="96"/>
      <c r="M21" s="97"/>
    </row>
    <row r="22" spans="1:13" s="95" customFormat="1" ht="45.75" customHeight="1">
      <c r="A22" s="30" t="s">
        <v>80</v>
      </c>
      <c r="B22" s="18" t="s">
        <v>138</v>
      </c>
      <c r="C22" s="7">
        <v>240</v>
      </c>
      <c r="D22" s="42">
        <f t="shared" si="4"/>
        <v>5</v>
      </c>
      <c r="E22" s="42">
        <f t="shared" si="4"/>
        <v>0</v>
      </c>
      <c r="F22" s="128">
        <f t="shared" si="2"/>
        <v>5000</v>
      </c>
      <c r="G22" s="136">
        <v>5000</v>
      </c>
      <c r="H22" s="136">
        <v>5000</v>
      </c>
      <c r="I22" s="64">
        <v>5000</v>
      </c>
      <c r="J22" s="64"/>
      <c r="K22" s="93"/>
      <c r="L22" s="96"/>
      <c r="M22" s="97"/>
    </row>
    <row r="23" spans="1:10" ht="18">
      <c r="A23" s="55" t="s">
        <v>125</v>
      </c>
      <c r="B23" s="49"/>
      <c r="C23" s="63"/>
      <c r="D23" s="72">
        <f>D24+D29+D34+D41+D45+D50+D55+D59+D72+D95+D111+D116+D182+D187</f>
        <v>28080.1</v>
      </c>
      <c r="E23" s="72">
        <f>E24+E29+E34+E41+E45+E50+E55+E59+E72+E95+E111+E116+E182+E187</f>
        <v>266.1</v>
      </c>
      <c r="F23" s="127">
        <f>F24+F29+F34+F41+F45+F50+F55+F59+F72+F95+F111+F116+F182+F187+F173+F177+F79</f>
        <v>28552895.830000002</v>
      </c>
      <c r="G23" s="158">
        <f>G24+G29+G34+G41+G45+G50+G55+G59+G72+G95+G111+G116+G182+G187+G173+G177+G79</f>
        <v>13475253.620000001</v>
      </c>
      <c r="H23" s="158">
        <f>H24+H29+H34+H41+H45+H50+H55+H59+H72+H95+H111+H116+H182+H187+H173+H177+H79</f>
        <v>13258501.649999999</v>
      </c>
      <c r="I23" s="127">
        <f>I24+I29+I34+I41+I45+I50+I55+I59+I72+I95+I111+I116+I173+I182+I187+I79+I87</f>
        <v>28296733.83</v>
      </c>
      <c r="J23" s="127">
        <f>J24+J29+J34+J41+J45+J50+J55+J59+J72+J95+J111+J116+J173+J182+J187+J79+J87</f>
        <v>268551.99999999994</v>
      </c>
    </row>
    <row r="24" spans="1:12" s="97" customFormat="1" ht="41.25" customHeight="1">
      <c r="A24" s="105" t="s">
        <v>111</v>
      </c>
      <c r="B24" s="106" t="s">
        <v>112</v>
      </c>
      <c r="C24" s="107"/>
      <c r="D24" s="108">
        <f>+ROUND(I24/1000,1)</f>
        <v>1234.9</v>
      </c>
      <c r="E24" s="108">
        <f>+ROUND(J24/1000,1)</f>
        <v>10</v>
      </c>
      <c r="F24" s="133">
        <f t="shared" si="2"/>
        <v>1244885.81</v>
      </c>
      <c r="G24" s="137">
        <f>G25</f>
        <v>1286000</v>
      </c>
      <c r="H24" s="137">
        <f>H25</f>
        <v>1336000</v>
      </c>
      <c r="I24" s="109">
        <f>I25</f>
        <v>1234885.81</v>
      </c>
      <c r="J24" s="109">
        <f>J25</f>
        <v>10000</v>
      </c>
      <c r="K24" s="104"/>
      <c r="L24" s="96"/>
    </row>
    <row r="25" spans="1:12" s="95" customFormat="1" ht="21.75" customHeight="1">
      <c r="A25" s="43" t="s">
        <v>14</v>
      </c>
      <c r="B25" s="16" t="s">
        <v>48</v>
      </c>
      <c r="C25" s="7"/>
      <c r="D25" s="61">
        <f aca="true" t="shared" si="6" ref="D25:E78">+ROUND(I25/1000,1)</f>
        <v>1234.9</v>
      </c>
      <c r="E25" s="61">
        <f t="shared" si="6"/>
        <v>10</v>
      </c>
      <c r="F25" s="128">
        <f t="shared" si="2"/>
        <v>1244885.81</v>
      </c>
      <c r="G25" s="136">
        <f>G27</f>
        <v>1286000</v>
      </c>
      <c r="H25" s="136">
        <f>H27</f>
        <v>1336000</v>
      </c>
      <c r="I25" s="39">
        <f>I27</f>
        <v>1234885.81</v>
      </c>
      <c r="J25" s="39">
        <f>J27</f>
        <v>10000</v>
      </c>
      <c r="K25" s="93"/>
      <c r="L25" s="94"/>
    </row>
    <row r="26" spans="1:12" s="95" customFormat="1" ht="33.75" customHeight="1">
      <c r="A26" s="43" t="s">
        <v>15</v>
      </c>
      <c r="B26" s="16" t="s">
        <v>49</v>
      </c>
      <c r="C26" s="7"/>
      <c r="D26" s="61">
        <f t="shared" si="6"/>
        <v>1234.9</v>
      </c>
      <c r="E26" s="61">
        <f t="shared" si="6"/>
        <v>10</v>
      </c>
      <c r="F26" s="128">
        <f t="shared" si="2"/>
        <v>1244885.81</v>
      </c>
      <c r="G26" s="136">
        <f aca="true" t="shared" si="7" ref="G26:J27">G27</f>
        <v>1286000</v>
      </c>
      <c r="H26" s="136">
        <f t="shared" si="7"/>
        <v>1336000</v>
      </c>
      <c r="I26" s="39">
        <f t="shared" si="7"/>
        <v>1234885.81</v>
      </c>
      <c r="J26" s="39">
        <f t="shared" si="7"/>
        <v>10000</v>
      </c>
      <c r="K26" s="93"/>
      <c r="L26" s="94"/>
    </row>
    <row r="27" spans="1:12" s="95" customFormat="1" ht="78" customHeight="1">
      <c r="A27" s="43" t="s">
        <v>74</v>
      </c>
      <c r="B27" s="16" t="s">
        <v>49</v>
      </c>
      <c r="C27" s="7">
        <v>100</v>
      </c>
      <c r="D27" s="61">
        <f t="shared" si="6"/>
        <v>1234.9</v>
      </c>
      <c r="E27" s="61">
        <f t="shared" si="6"/>
        <v>10</v>
      </c>
      <c r="F27" s="128">
        <f t="shared" si="2"/>
        <v>1244885.81</v>
      </c>
      <c r="G27" s="136">
        <f t="shared" si="7"/>
        <v>1286000</v>
      </c>
      <c r="H27" s="136">
        <f t="shared" si="7"/>
        <v>1336000</v>
      </c>
      <c r="I27" s="39">
        <f t="shared" si="7"/>
        <v>1234885.81</v>
      </c>
      <c r="J27" s="39">
        <f t="shared" si="7"/>
        <v>10000</v>
      </c>
      <c r="K27" s="93"/>
      <c r="L27" s="94"/>
    </row>
    <row r="28" spans="1:12" s="95" customFormat="1" ht="39.75" customHeight="1">
      <c r="A28" s="56" t="s">
        <v>85</v>
      </c>
      <c r="B28" s="16" t="s">
        <v>49</v>
      </c>
      <c r="C28" s="7">
        <v>120</v>
      </c>
      <c r="D28" s="61">
        <f t="shared" si="6"/>
        <v>1234.9</v>
      </c>
      <c r="E28" s="61">
        <f t="shared" si="6"/>
        <v>10</v>
      </c>
      <c r="F28" s="128">
        <f t="shared" si="2"/>
        <v>1244885.81</v>
      </c>
      <c r="G28" s="136">
        <v>1286000</v>
      </c>
      <c r="H28" s="136">
        <v>1336000</v>
      </c>
      <c r="I28" s="39">
        <v>1234885.81</v>
      </c>
      <c r="J28" s="39">
        <v>10000</v>
      </c>
      <c r="K28" s="93"/>
      <c r="L28" s="94"/>
    </row>
    <row r="29" spans="1:12" s="144" customFormat="1" ht="63.75" customHeight="1">
      <c r="A29" s="105" t="s">
        <v>169</v>
      </c>
      <c r="B29" s="106" t="s">
        <v>172</v>
      </c>
      <c r="C29" s="107"/>
      <c r="D29" s="108">
        <f>+ROUND(I29/1000,1)</f>
        <v>6</v>
      </c>
      <c r="E29" s="108">
        <f>+ROUND(J29/1000,1)</f>
        <v>0</v>
      </c>
      <c r="F29" s="133">
        <f t="shared" si="2"/>
        <v>6000</v>
      </c>
      <c r="G29" s="137">
        <f>G30</f>
        <v>0</v>
      </c>
      <c r="H29" s="137">
        <f>H30</f>
        <v>0</v>
      </c>
      <c r="I29" s="109">
        <f>I30</f>
        <v>6000</v>
      </c>
      <c r="J29" s="109">
        <f>J30</f>
        <v>0</v>
      </c>
      <c r="K29" s="142"/>
      <c r="L29" s="143"/>
    </row>
    <row r="30" spans="1:12" s="147" customFormat="1" ht="57.75" customHeight="1">
      <c r="A30" s="45" t="s">
        <v>170</v>
      </c>
      <c r="B30" s="16" t="s">
        <v>173</v>
      </c>
      <c r="C30" s="7"/>
      <c r="D30" s="61">
        <f t="shared" si="6"/>
        <v>6</v>
      </c>
      <c r="E30" s="61">
        <f t="shared" si="6"/>
        <v>0</v>
      </c>
      <c r="F30" s="128">
        <f t="shared" si="2"/>
        <v>6000</v>
      </c>
      <c r="G30" s="136">
        <f>G32</f>
        <v>0</v>
      </c>
      <c r="H30" s="136">
        <f>H32</f>
        <v>0</v>
      </c>
      <c r="I30" s="39">
        <f>I32</f>
        <v>6000</v>
      </c>
      <c r="J30" s="39">
        <f>J32</f>
        <v>0</v>
      </c>
      <c r="K30" s="145"/>
      <c r="L30" s="146"/>
    </row>
    <row r="31" spans="1:12" s="147" customFormat="1" ht="38.25" customHeight="1">
      <c r="A31" s="56" t="s">
        <v>171</v>
      </c>
      <c r="B31" s="16" t="s">
        <v>174</v>
      </c>
      <c r="C31" s="7"/>
      <c r="D31" s="61">
        <f t="shared" si="6"/>
        <v>6</v>
      </c>
      <c r="E31" s="61">
        <f t="shared" si="6"/>
        <v>0</v>
      </c>
      <c r="F31" s="128">
        <f t="shared" si="2"/>
        <v>6000</v>
      </c>
      <c r="G31" s="136">
        <f aca="true" t="shared" si="8" ref="G31:J32">G32</f>
        <v>0</v>
      </c>
      <c r="H31" s="136">
        <f t="shared" si="8"/>
        <v>0</v>
      </c>
      <c r="I31" s="39">
        <f t="shared" si="8"/>
        <v>6000</v>
      </c>
      <c r="J31" s="39">
        <f t="shared" si="8"/>
        <v>0</v>
      </c>
      <c r="K31" s="145"/>
      <c r="L31" s="146"/>
    </row>
    <row r="32" spans="1:12" s="147" customFormat="1" ht="74.25" customHeight="1">
      <c r="A32" s="56" t="s">
        <v>74</v>
      </c>
      <c r="B32" s="16" t="s">
        <v>174</v>
      </c>
      <c r="C32" s="7">
        <v>100</v>
      </c>
      <c r="D32" s="61">
        <f t="shared" si="6"/>
        <v>6</v>
      </c>
      <c r="E32" s="61">
        <f t="shared" si="6"/>
        <v>0</v>
      </c>
      <c r="F32" s="128">
        <f t="shared" si="2"/>
        <v>6000</v>
      </c>
      <c r="G32" s="136">
        <f t="shared" si="8"/>
        <v>0</v>
      </c>
      <c r="H32" s="136">
        <f t="shared" si="8"/>
        <v>0</v>
      </c>
      <c r="I32" s="39">
        <f t="shared" si="8"/>
        <v>6000</v>
      </c>
      <c r="J32" s="39">
        <f t="shared" si="8"/>
        <v>0</v>
      </c>
      <c r="K32" s="145"/>
      <c r="L32" s="146"/>
    </row>
    <row r="33" spans="1:12" s="147" customFormat="1" ht="41.25" customHeight="1">
      <c r="A33" s="56" t="s">
        <v>85</v>
      </c>
      <c r="B33" s="16" t="s">
        <v>174</v>
      </c>
      <c r="C33" s="7">
        <v>120</v>
      </c>
      <c r="D33" s="61">
        <f t="shared" si="6"/>
        <v>6</v>
      </c>
      <c r="E33" s="61">
        <f t="shared" si="6"/>
        <v>0</v>
      </c>
      <c r="F33" s="128">
        <f t="shared" si="2"/>
        <v>6000</v>
      </c>
      <c r="G33" s="136">
        <v>0</v>
      </c>
      <c r="H33" s="136">
        <v>0</v>
      </c>
      <c r="I33" s="39">
        <v>6000</v>
      </c>
      <c r="J33" s="39"/>
      <c r="K33" s="145"/>
      <c r="L33" s="146"/>
    </row>
    <row r="34" spans="1:12" s="97" customFormat="1" ht="36" customHeight="1">
      <c r="A34" s="105" t="s">
        <v>114</v>
      </c>
      <c r="B34" s="106" t="s">
        <v>113</v>
      </c>
      <c r="C34" s="107"/>
      <c r="D34" s="108">
        <f>+ROUND(I34/1000,1)</f>
        <v>1262.1</v>
      </c>
      <c r="E34" s="108">
        <f>+ROUND(J34/1000,1)</f>
        <v>0</v>
      </c>
      <c r="F34" s="133">
        <f t="shared" si="2"/>
        <v>1262102.99</v>
      </c>
      <c r="G34" s="137">
        <f>G35</f>
        <v>1255326</v>
      </c>
      <c r="H34" s="137">
        <f>H35</f>
        <v>1306104</v>
      </c>
      <c r="I34" s="109">
        <f>I35</f>
        <v>1262102.99</v>
      </c>
      <c r="J34" s="109"/>
      <c r="K34" s="104"/>
      <c r="L34" s="96"/>
    </row>
    <row r="35" spans="1:12" s="95" customFormat="1" ht="21" customHeight="1">
      <c r="A35" s="41" t="s">
        <v>16</v>
      </c>
      <c r="B35" s="16" t="s">
        <v>50</v>
      </c>
      <c r="C35" s="7"/>
      <c r="D35" s="61">
        <f t="shared" si="6"/>
        <v>1262.1</v>
      </c>
      <c r="E35" s="61">
        <f t="shared" si="6"/>
        <v>0</v>
      </c>
      <c r="F35" s="128">
        <f t="shared" si="2"/>
        <v>1262102.99</v>
      </c>
      <c r="G35" s="136">
        <f>G37+G39</f>
        <v>1255326</v>
      </c>
      <c r="H35" s="136">
        <f>H37+H39</f>
        <v>1306104</v>
      </c>
      <c r="I35" s="39">
        <f>I37+I39</f>
        <v>1262102.99</v>
      </c>
      <c r="J35" s="39">
        <f>J37+J39</f>
        <v>0</v>
      </c>
      <c r="K35" s="93"/>
      <c r="L35" s="94"/>
    </row>
    <row r="36" spans="1:12" s="95" customFormat="1" ht="39" customHeight="1">
      <c r="A36" s="41" t="s">
        <v>15</v>
      </c>
      <c r="B36" s="16" t="s">
        <v>51</v>
      </c>
      <c r="C36" s="7"/>
      <c r="D36" s="61">
        <f t="shared" si="6"/>
        <v>1262.1</v>
      </c>
      <c r="E36" s="61">
        <f t="shared" si="6"/>
        <v>0</v>
      </c>
      <c r="F36" s="128">
        <f t="shared" si="2"/>
        <v>1262102.99</v>
      </c>
      <c r="G36" s="136">
        <f aca="true" t="shared" si="9" ref="G36:J37">G37</f>
        <v>1255326</v>
      </c>
      <c r="H36" s="136">
        <f t="shared" si="9"/>
        <v>1306104</v>
      </c>
      <c r="I36" s="39">
        <f t="shared" si="9"/>
        <v>1262102.99</v>
      </c>
      <c r="J36" s="39">
        <f t="shared" si="9"/>
        <v>0</v>
      </c>
      <c r="K36" s="93"/>
      <c r="L36" s="94"/>
    </row>
    <row r="37" spans="1:12" s="95" customFormat="1" ht="72" customHeight="1">
      <c r="A37" s="41" t="s">
        <v>74</v>
      </c>
      <c r="B37" s="16" t="s">
        <v>51</v>
      </c>
      <c r="C37" s="7">
        <v>100</v>
      </c>
      <c r="D37" s="61">
        <f t="shared" si="6"/>
        <v>1262.1</v>
      </c>
      <c r="E37" s="61">
        <f t="shared" si="6"/>
        <v>0</v>
      </c>
      <c r="F37" s="128">
        <f t="shared" si="2"/>
        <v>1262102.99</v>
      </c>
      <c r="G37" s="136">
        <f t="shared" si="9"/>
        <v>1255326</v>
      </c>
      <c r="H37" s="136">
        <f t="shared" si="9"/>
        <v>1306104</v>
      </c>
      <c r="I37" s="39">
        <f t="shared" si="9"/>
        <v>1262102.99</v>
      </c>
      <c r="J37" s="39">
        <f t="shared" si="9"/>
        <v>0</v>
      </c>
      <c r="K37" s="93"/>
      <c r="L37" s="94"/>
    </row>
    <row r="38" spans="1:12" s="95" customFormat="1" ht="38.25" customHeight="1">
      <c r="A38" s="56" t="s">
        <v>85</v>
      </c>
      <c r="B38" s="16" t="s">
        <v>51</v>
      </c>
      <c r="C38" s="7">
        <v>120</v>
      </c>
      <c r="D38" s="61">
        <f t="shared" si="6"/>
        <v>1262.1</v>
      </c>
      <c r="E38" s="61">
        <f t="shared" si="6"/>
        <v>0</v>
      </c>
      <c r="F38" s="128">
        <f t="shared" si="2"/>
        <v>1262102.99</v>
      </c>
      <c r="G38" s="136">
        <v>1255326</v>
      </c>
      <c r="H38" s="136">
        <v>1306104</v>
      </c>
      <c r="I38" s="39">
        <v>1262102.99</v>
      </c>
      <c r="J38" s="39"/>
      <c r="K38" s="93"/>
      <c r="L38" s="98"/>
    </row>
    <row r="39" spans="1:12" s="2" customFormat="1" ht="42" customHeight="1" hidden="1">
      <c r="A39" s="43" t="s">
        <v>86</v>
      </c>
      <c r="B39" s="16" t="s">
        <v>51</v>
      </c>
      <c r="C39" s="7">
        <v>200</v>
      </c>
      <c r="D39" s="61">
        <f t="shared" si="6"/>
        <v>0</v>
      </c>
      <c r="E39" s="61">
        <f t="shared" si="6"/>
        <v>0</v>
      </c>
      <c r="F39" s="128">
        <f t="shared" si="2"/>
        <v>0</v>
      </c>
      <c r="G39" s="136">
        <f>G40</f>
        <v>0</v>
      </c>
      <c r="H39" s="136">
        <f>H40</f>
        <v>0</v>
      </c>
      <c r="I39" s="39">
        <f>I40</f>
        <v>0</v>
      </c>
      <c r="J39" s="39">
        <f>J40</f>
        <v>0</v>
      </c>
      <c r="K39" s="20"/>
      <c r="L39" s="26"/>
    </row>
    <row r="40" spans="1:12" s="2" customFormat="1" ht="39" customHeight="1" hidden="1">
      <c r="A40" s="30" t="s">
        <v>80</v>
      </c>
      <c r="B40" s="16" t="s">
        <v>51</v>
      </c>
      <c r="C40" s="7">
        <v>240</v>
      </c>
      <c r="D40" s="61">
        <f t="shared" si="6"/>
        <v>0</v>
      </c>
      <c r="E40" s="61">
        <f t="shared" si="6"/>
        <v>0</v>
      </c>
      <c r="F40" s="128">
        <f t="shared" si="2"/>
        <v>0</v>
      </c>
      <c r="G40" s="136">
        <v>0</v>
      </c>
      <c r="H40" s="136">
        <v>0</v>
      </c>
      <c r="I40" s="39"/>
      <c r="J40" s="39"/>
      <c r="K40" s="20"/>
      <c r="L40" s="26"/>
    </row>
    <row r="41" spans="1:12" s="97" customFormat="1" ht="39" customHeight="1">
      <c r="A41" s="110" t="s">
        <v>17</v>
      </c>
      <c r="B41" s="106" t="s">
        <v>36</v>
      </c>
      <c r="C41" s="111" t="s">
        <v>3</v>
      </c>
      <c r="D41" s="108">
        <f>+ROUND(I41/1000,1)</f>
        <v>87.5</v>
      </c>
      <c r="E41" s="108">
        <f>+ROUND(J41/1000,1)</f>
        <v>0</v>
      </c>
      <c r="F41" s="133">
        <f t="shared" si="2"/>
        <v>87500</v>
      </c>
      <c r="G41" s="137">
        <f aca="true" t="shared" si="10" ref="G41:J43">G42</f>
        <v>87500</v>
      </c>
      <c r="H41" s="137">
        <f t="shared" si="10"/>
        <v>87500</v>
      </c>
      <c r="I41" s="109">
        <f t="shared" si="10"/>
        <v>87500</v>
      </c>
      <c r="J41" s="109">
        <f t="shared" si="10"/>
        <v>0</v>
      </c>
      <c r="K41" s="104"/>
      <c r="L41" s="96"/>
    </row>
    <row r="42" spans="1:12" s="95" customFormat="1" ht="40.5" customHeight="1">
      <c r="A42" s="56" t="s">
        <v>11</v>
      </c>
      <c r="B42" s="16" t="s">
        <v>103</v>
      </c>
      <c r="C42" s="8" t="s">
        <v>3</v>
      </c>
      <c r="D42" s="61">
        <f t="shared" si="6"/>
        <v>87.5</v>
      </c>
      <c r="E42" s="61">
        <f t="shared" si="6"/>
        <v>0</v>
      </c>
      <c r="F42" s="128">
        <f t="shared" si="2"/>
        <v>87500</v>
      </c>
      <c r="G42" s="136">
        <f t="shared" si="10"/>
        <v>87500</v>
      </c>
      <c r="H42" s="136">
        <f t="shared" si="10"/>
        <v>87500</v>
      </c>
      <c r="I42" s="39">
        <f t="shared" si="10"/>
        <v>87500</v>
      </c>
      <c r="J42" s="39">
        <f t="shared" si="10"/>
        <v>0</v>
      </c>
      <c r="K42" s="93"/>
      <c r="L42" s="94"/>
    </row>
    <row r="43" spans="1:12" s="95" customFormat="1" ht="41.25" customHeight="1">
      <c r="A43" s="56" t="s">
        <v>86</v>
      </c>
      <c r="B43" s="16" t="s">
        <v>103</v>
      </c>
      <c r="C43" s="8">
        <v>200</v>
      </c>
      <c r="D43" s="61">
        <f t="shared" si="6"/>
        <v>87.5</v>
      </c>
      <c r="E43" s="61">
        <f t="shared" si="6"/>
        <v>0</v>
      </c>
      <c r="F43" s="128">
        <f t="shared" si="2"/>
        <v>87500</v>
      </c>
      <c r="G43" s="136">
        <f t="shared" si="10"/>
        <v>87500</v>
      </c>
      <c r="H43" s="136">
        <f t="shared" si="10"/>
        <v>87500</v>
      </c>
      <c r="I43" s="39">
        <f t="shared" si="10"/>
        <v>87500</v>
      </c>
      <c r="J43" s="39">
        <f t="shared" si="10"/>
        <v>0</v>
      </c>
      <c r="K43" s="93"/>
      <c r="L43" s="94"/>
    </row>
    <row r="44" spans="1:12" s="95" customFormat="1" ht="39.75" customHeight="1">
      <c r="A44" s="30" t="s">
        <v>71</v>
      </c>
      <c r="B44" s="16" t="s">
        <v>103</v>
      </c>
      <c r="C44" s="8">
        <v>240</v>
      </c>
      <c r="D44" s="61">
        <f t="shared" si="6"/>
        <v>87.5</v>
      </c>
      <c r="E44" s="61">
        <f t="shared" si="6"/>
        <v>0</v>
      </c>
      <c r="F44" s="128">
        <f t="shared" si="2"/>
        <v>87500</v>
      </c>
      <c r="G44" s="136">
        <v>87500</v>
      </c>
      <c r="H44" s="136">
        <v>87500</v>
      </c>
      <c r="I44" s="39">
        <v>87500</v>
      </c>
      <c r="J44" s="39"/>
      <c r="K44" s="93"/>
      <c r="L44" s="94"/>
    </row>
    <row r="45" spans="1:12" s="97" customFormat="1" ht="57" customHeight="1">
      <c r="A45" s="112" t="s">
        <v>18</v>
      </c>
      <c r="B45" s="113" t="s">
        <v>52</v>
      </c>
      <c r="C45" s="114"/>
      <c r="D45" s="108">
        <f t="shared" si="6"/>
        <v>52.6</v>
      </c>
      <c r="E45" s="108">
        <f t="shared" si="6"/>
        <v>0</v>
      </c>
      <c r="F45" s="133">
        <f t="shared" si="2"/>
        <v>52600</v>
      </c>
      <c r="G45" s="137">
        <f aca="true" t="shared" si="11" ref="G45:J48">G46</f>
        <v>52600</v>
      </c>
      <c r="H45" s="137">
        <f t="shared" si="11"/>
        <v>52600</v>
      </c>
      <c r="I45" s="109">
        <f t="shared" si="11"/>
        <v>52600</v>
      </c>
      <c r="J45" s="109">
        <f t="shared" si="11"/>
        <v>0</v>
      </c>
      <c r="K45" s="104"/>
      <c r="L45" s="96"/>
    </row>
    <row r="46" spans="1:12" s="95" customFormat="1" ht="79.5" customHeight="1">
      <c r="A46" s="43" t="s">
        <v>19</v>
      </c>
      <c r="B46" s="17" t="s">
        <v>53</v>
      </c>
      <c r="C46" s="6"/>
      <c r="D46" s="61">
        <f t="shared" si="6"/>
        <v>52.6</v>
      </c>
      <c r="E46" s="61">
        <f t="shared" si="6"/>
        <v>0</v>
      </c>
      <c r="F46" s="128">
        <f t="shared" si="2"/>
        <v>52600</v>
      </c>
      <c r="G46" s="136">
        <f t="shared" si="11"/>
        <v>52600</v>
      </c>
      <c r="H46" s="136">
        <f t="shared" si="11"/>
        <v>52600</v>
      </c>
      <c r="I46" s="39">
        <f t="shared" si="11"/>
        <v>52600</v>
      </c>
      <c r="J46" s="39">
        <f t="shared" si="11"/>
        <v>0</v>
      </c>
      <c r="K46" s="93"/>
      <c r="L46" s="94"/>
    </row>
    <row r="47" spans="1:12" s="95" customFormat="1" ht="79.5" customHeight="1">
      <c r="A47" s="57" t="s">
        <v>5</v>
      </c>
      <c r="B47" s="17" t="s">
        <v>54</v>
      </c>
      <c r="C47" s="7"/>
      <c r="D47" s="61">
        <f t="shared" si="6"/>
        <v>52.6</v>
      </c>
      <c r="E47" s="61">
        <f t="shared" si="6"/>
        <v>0</v>
      </c>
      <c r="F47" s="128">
        <f t="shared" si="2"/>
        <v>52600</v>
      </c>
      <c r="G47" s="136">
        <f t="shared" si="11"/>
        <v>52600</v>
      </c>
      <c r="H47" s="136">
        <f t="shared" si="11"/>
        <v>52600</v>
      </c>
      <c r="I47" s="39">
        <f t="shared" si="11"/>
        <v>52600</v>
      </c>
      <c r="J47" s="39">
        <f t="shared" si="11"/>
        <v>0</v>
      </c>
      <c r="K47" s="93"/>
      <c r="L47" s="94"/>
    </row>
    <row r="48" spans="1:12" s="95" customFormat="1" ht="21" customHeight="1">
      <c r="A48" s="57" t="s">
        <v>76</v>
      </c>
      <c r="B48" s="17" t="s">
        <v>54</v>
      </c>
      <c r="C48" s="7">
        <v>500</v>
      </c>
      <c r="D48" s="61">
        <f t="shared" si="6"/>
        <v>52.6</v>
      </c>
      <c r="E48" s="61">
        <f t="shared" si="6"/>
        <v>0</v>
      </c>
      <c r="F48" s="128">
        <f t="shared" si="2"/>
        <v>52600</v>
      </c>
      <c r="G48" s="136">
        <f t="shared" si="11"/>
        <v>52600</v>
      </c>
      <c r="H48" s="136">
        <f t="shared" si="11"/>
        <v>52600</v>
      </c>
      <c r="I48" s="39">
        <f t="shared" si="11"/>
        <v>52600</v>
      </c>
      <c r="J48" s="39">
        <f t="shared" si="11"/>
        <v>0</v>
      </c>
      <c r="K48" s="93"/>
      <c r="L48" s="94"/>
    </row>
    <row r="49" spans="1:12" s="95" customFormat="1" ht="21.75" customHeight="1">
      <c r="A49" s="58" t="s">
        <v>4</v>
      </c>
      <c r="B49" s="17" t="s">
        <v>54</v>
      </c>
      <c r="C49" s="7">
        <v>540</v>
      </c>
      <c r="D49" s="61">
        <f t="shared" si="6"/>
        <v>52.6</v>
      </c>
      <c r="E49" s="61">
        <f t="shared" si="6"/>
        <v>0</v>
      </c>
      <c r="F49" s="128">
        <f t="shared" si="2"/>
        <v>52600</v>
      </c>
      <c r="G49" s="136">
        <v>52600</v>
      </c>
      <c r="H49" s="136">
        <v>52600</v>
      </c>
      <c r="I49" s="39">
        <v>52600</v>
      </c>
      <c r="J49" s="39"/>
      <c r="K49" s="93"/>
      <c r="L49" s="94"/>
    </row>
    <row r="50" spans="1:12" s="2" customFormat="1" ht="41.25" customHeight="1" hidden="1">
      <c r="A50" s="62" t="s">
        <v>109</v>
      </c>
      <c r="B50" s="17" t="s">
        <v>104</v>
      </c>
      <c r="C50" s="6"/>
      <c r="D50" s="61">
        <f t="shared" si="6"/>
        <v>0</v>
      </c>
      <c r="E50" s="61">
        <f t="shared" si="6"/>
        <v>0</v>
      </c>
      <c r="F50" s="128">
        <f t="shared" si="2"/>
        <v>0</v>
      </c>
      <c r="G50" s="136">
        <f aca="true" t="shared" si="12" ref="G50:J53">G51</f>
        <v>0</v>
      </c>
      <c r="H50" s="136">
        <f t="shared" si="12"/>
        <v>0</v>
      </c>
      <c r="I50" s="39">
        <f t="shared" si="12"/>
        <v>0</v>
      </c>
      <c r="J50" s="39">
        <f t="shared" si="12"/>
        <v>0</v>
      </c>
      <c r="K50" s="20"/>
      <c r="L50" s="26"/>
    </row>
    <row r="51" spans="1:12" s="2" customFormat="1" ht="54.75" customHeight="1" hidden="1">
      <c r="A51" s="43" t="s">
        <v>108</v>
      </c>
      <c r="B51" s="17" t="s">
        <v>105</v>
      </c>
      <c r="C51" s="6"/>
      <c r="D51" s="61">
        <f t="shared" si="6"/>
        <v>0</v>
      </c>
      <c r="E51" s="61">
        <f t="shared" si="6"/>
        <v>0</v>
      </c>
      <c r="F51" s="128">
        <f t="shared" si="2"/>
        <v>0</v>
      </c>
      <c r="G51" s="136">
        <f t="shared" si="12"/>
        <v>0</v>
      </c>
      <c r="H51" s="136">
        <f t="shared" si="12"/>
        <v>0</v>
      </c>
      <c r="I51" s="39">
        <f t="shared" si="12"/>
        <v>0</v>
      </c>
      <c r="J51" s="39">
        <f t="shared" si="12"/>
        <v>0</v>
      </c>
      <c r="K51" s="20"/>
      <c r="L51" s="26"/>
    </row>
    <row r="52" spans="1:12" s="2" customFormat="1" ht="40.5" customHeight="1" hidden="1">
      <c r="A52" s="57" t="s">
        <v>110</v>
      </c>
      <c r="B52" s="17" t="s">
        <v>106</v>
      </c>
      <c r="C52" s="7"/>
      <c r="D52" s="61">
        <f t="shared" si="6"/>
        <v>0</v>
      </c>
      <c r="E52" s="61">
        <f t="shared" si="6"/>
        <v>0</v>
      </c>
      <c r="F52" s="128">
        <f t="shared" si="2"/>
        <v>0</v>
      </c>
      <c r="G52" s="136">
        <f t="shared" si="12"/>
        <v>0</v>
      </c>
      <c r="H52" s="136">
        <f t="shared" si="12"/>
        <v>0</v>
      </c>
      <c r="I52" s="39">
        <f t="shared" si="12"/>
        <v>0</v>
      </c>
      <c r="J52" s="39">
        <f t="shared" si="12"/>
        <v>0</v>
      </c>
      <c r="K52" s="20"/>
      <c r="L52" s="26"/>
    </row>
    <row r="53" spans="1:12" s="2" customFormat="1" ht="21" customHeight="1" hidden="1">
      <c r="A53" s="46" t="s">
        <v>77</v>
      </c>
      <c r="B53" s="17" t="s">
        <v>106</v>
      </c>
      <c r="C53" s="7">
        <v>800</v>
      </c>
      <c r="D53" s="61">
        <f t="shared" si="6"/>
        <v>0</v>
      </c>
      <c r="E53" s="61">
        <f t="shared" si="6"/>
        <v>0</v>
      </c>
      <c r="F53" s="128">
        <f t="shared" si="2"/>
        <v>0</v>
      </c>
      <c r="G53" s="136">
        <f t="shared" si="12"/>
        <v>0</v>
      </c>
      <c r="H53" s="136">
        <f t="shared" si="12"/>
        <v>0</v>
      </c>
      <c r="I53" s="39">
        <f t="shared" si="12"/>
        <v>0</v>
      </c>
      <c r="J53" s="39">
        <f t="shared" si="12"/>
        <v>0</v>
      </c>
      <c r="K53" s="20"/>
      <c r="L53" s="26"/>
    </row>
    <row r="54" spans="1:12" s="2" customFormat="1" ht="21.75" customHeight="1" hidden="1">
      <c r="A54" s="46" t="s">
        <v>107</v>
      </c>
      <c r="B54" s="17" t="s">
        <v>106</v>
      </c>
      <c r="C54" s="7">
        <v>880</v>
      </c>
      <c r="D54" s="61">
        <f t="shared" si="6"/>
        <v>0</v>
      </c>
      <c r="E54" s="61">
        <f t="shared" si="6"/>
        <v>0</v>
      </c>
      <c r="F54" s="128">
        <f t="shared" si="2"/>
        <v>0</v>
      </c>
      <c r="G54" s="136">
        <v>0</v>
      </c>
      <c r="H54" s="136">
        <v>0</v>
      </c>
      <c r="I54" s="39"/>
      <c r="J54" s="39"/>
      <c r="K54" s="20"/>
      <c r="L54" s="26"/>
    </row>
    <row r="55" spans="1:12" s="97" customFormat="1" ht="36.75" customHeight="1">
      <c r="A55" s="115" t="s">
        <v>82</v>
      </c>
      <c r="B55" s="106" t="s">
        <v>55</v>
      </c>
      <c r="C55" s="107"/>
      <c r="D55" s="108">
        <f t="shared" si="6"/>
        <v>10</v>
      </c>
      <c r="E55" s="108">
        <f t="shared" si="6"/>
        <v>0</v>
      </c>
      <c r="F55" s="133">
        <f t="shared" si="2"/>
        <v>10000</v>
      </c>
      <c r="G55" s="137">
        <f aca="true" t="shared" si="13" ref="G55:J57">G56</f>
        <v>10000</v>
      </c>
      <c r="H55" s="137">
        <f t="shared" si="13"/>
        <v>10000</v>
      </c>
      <c r="I55" s="109">
        <f t="shared" si="13"/>
        <v>10000</v>
      </c>
      <c r="J55" s="109">
        <f t="shared" si="13"/>
        <v>0</v>
      </c>
      <c r="K55" s="104"/>
      <c r="L55" s="96"/>
    </row>
    <row r="56" spans="1:12" s="95" customFormat="1" ht="24" customHeight="1">
      <c r="A56" s="57" t="s">
        <v>20</v>
      </c>
      <c r="B56" s="16" t="s">
        <v>33</v>
      </c>
      <c r="C56" s="7"/>
      <c r="D56" s="61">
        <f t="shared" si="6"/>
        <v>10</v>
      </c>
      <c r="E56" s="61">
        <f t="shared" si="6"/>
        <v>0</v>
      </c>
      <c r="F56" s="128">
        <f t="shared" si="2"/>
        <v>10000</v>
      </c>
      <c r="G56" s="136">
        <f t="shared" si="13"/>
        <v>10000</v>
      </c>
      <c r="H56" s="136">
        <f t="shared" si="13"/>
        <v>10000</v>
      </c>
      <c r="I56" s="39">
        <f t="shared" si="13"/>
        <v>10000</v>
      </c>
      <c r="J56" s="39">
        <f t="shared" si="13"/>
        <v>0</v>
      </c>
      <c r="K56" s="93"/>
      <c r="L56" s="94"/>
    </row>
    <row r="57" spans="1:12" s="95" customFormat="1" ht="26.25" customHeight="1">
      <c r="A57" s="56" t="s">
        <v>77</v>
      </c>
      <c r="B57" s="16" t="s">
        <v>33</v>
      </c>
      <c r="C57" s="8">
        <v>800</v>
      </c>
      <c r="D57" s="61">
        <f t="shared" si="6"/>
        <v>10</v>
      </c>
      <c r="E57" s="61">
        <f t="shared" si="6"/>
        <v>0</v>
      </c>
      <c r="F57" s="128">
        <f t="shared" si="2"/>
        <v>10000</v>
      </c>
      <c r="G57" s="136">
        <f t="shared" si="13"/>
        <v>10000</v>
      </c>
      <c r="H57" s="136">
        <f t="shared" si="13"/>
        <v>10000</v>
      </c>
      <c r="I57" s="39">
        <f t="shared" si="13"/>
        <v>10000</v>
      </c>
      <c r="J57" s="39">
        <f t="shared" si="13"/>
        <v>0</v>
      </c>
      <c r="K57" s="93"/>
      <c r="L57" s="94"/>
    </row>
    <row r="58" spans="1:12" s="95" customFormat="1" ht="26.25" customHeight="1">
      <c r="A58" s="30" t="s">
        <v>95</v>
      </c>
      <c r="B58" s="16" t="s">
        <v>33</v>
      </c>
      <c r="C58" s="8">
        <v>870</v>
      </c>
      <c r="D58" s="61">
        <f t="shared" si="6"/>
        <v>10</v>
      </c>
      <c r="E58" s="61">
        <f t="shared" si="6"/>
        <v>0</v>
      </c>
      <c r="F58" s="128">
        <f t="shared" si="2"/>
        <v>10000</v>
      </c>
      <c r="G58" s="136">
        <v>10000</v>
      </c>
      <c r="H58" s="136">
        <v>10000</v>
      </c>
      <c r="I58" s="39">
        <v>10000</v>
      </c>
      <c r="J58" s="39"/>
      <c r="K58" s="93"/>
      <c r="L58" s="94"/>
    </row>
    <row r="59" spans="1:12" s="97" customFormat="1" ht="24" customHeight="1">
      <c r="A59" s="116" t="s">
        <v>21</v>
      </c>
      <c r="B59" s="106" t="s">
        <v>34</v>
      </c>
      <c r="C59" s="107"/>
      <c r="D59" s="108">
        <f t="shared" si="6"/>
        <v>2194.2</v>
      </c>
      <c r="E59" s="108">
        <f t="shared" si="6"/>
        <v>58.1</v>
      </c>
      <c r="F59" s="133">
        <f t="shared" si="2"/>
        <v>2252287.7499999995</v>
      </c>
      <c r="G59" s="137">
        <f>G60</f>
        <v>402274.66</v>
      </c>
      <c r="H59" s="137">
        <f>H60</f>
        <v>417166.33</v>
      </c>
      <c r="I59" s="109">
        <f>I60+I65+I69</f>
        <v>2194154.5999999996</v>
      </c>
      <c r="J59" s="109">
        <f>J60+J65+J69</f>
        <v>58133.149999999994</v>
      </c>
      <c r="K59" s="104"/>
      <c r="L59" s="96"/>
    </row>
    <row r="60" spans="1:12" s="95" customFormat="1" ht="24" customHeight="1">
      <c r="A60" s="43" t="s">
        <v>22</v>
      </c>
      <c r="B60" s="16" t="s">
        <v>35</v>
      </c>
      <c r="C60" s="7"/>
      <c r="D60" s="61">
        <f t="shared" si="6"/>
        <v>2024.6</v>
      </c>
      <c r="E60" s="61">
        <f t="shared" si="6"/>
        <v>-182.4</v>
      </c>
      <c r="F60" s="128">
        <f t="shared" si="2"/>
        <v>1842162.4</v>
      </c>
      <c r="G60" s="136">
        <f>G61+G66</f>
        <v>402274.66</v>
      </c>
      <c r="H60" s="136">
        <f>H61+H66</f>
        <v>417166.33</v>
      </c>
      <c r="I60" s="39">
        <f>I61+I63</f>
        <v>2024586.5899999999</v>
      </c>
      <c r="J60" s="39">
        <f>J61+J63</f>
        <v>-182424.19</v>
      </c>
      <c r="K60" s="93"/>
      <c r="L60" s="94"/>
    </row>
    <row r="61" spans="1:12" s="95" customFormat="1" ht="38.25" customHeight="1">
      <c r="A61" s="43" t="s">
        <v>86</v>
      </c>
      <c r="B61" s="16" t="s">
        <v>35</v>
      </c>
      <c r="C61" s="7">
        <v>200</v>
      </c>
      <c r="D61" s="61">
        <f t="shared" si="6"/>
        <v>1165</v>
      </c>
      <c r="E61" s="61">
        <f t="shared" si="6"/>
        <v>-182.4</v>
      </c>
      <c r="F61" s="128">
        <f t="shared" si="2"/>
        <v>982623.3999999999</v>
      </c>
      <c r="G61" s="136">
        <f>G62</f>
        <v>392274.66</v>
      </c>
      <c r="H61" s="136">
        <f>H62</f>
        <v>407166.33</v>
      </c>
      <c r="I61" s="39">
        <f>I62</f>
        <v>1165015.5899999999</v>
      </c>
      <c r="J61" s="39">
        <f>J62</f>
        <v>-182392.19</v>
      </c>
      <c r="K61" s="93"/>
      <c r="L61" s="94"/>
    </row>
    <row r="62" spans="1:12" s="95" customFormat="1" ht="37.5" customHeight="1">
      <c r="A62" s="30" t="s">
        <v>80</v>
      </c>
      <c r="B62" s="16" t="s">
        <v>35</v>
      </c>
      <c r="C62" s="7">
        <v>240</v>
      </c>
      <c r="D62" s="61">
        <f t="shared" si="6"/>
        <v>1165</v>
      </c>
      <c r="E62" s="61">
        <f t="shared" si="6"/>
        <v>-182.4</v>
      </c>
      <c r="F62" s="128">
        <f t="shared" si="2"/>
        <v>982623.3999999999</v>
      </c>
      <c r="G62" s="136">
        <v>392274.66</v>
      </c>
      <c r="H62" s="136">
        <v>407166.33</v>
      </c>
      <c r="I62" s="39">
        <f>500013.63+131550.83+83012.02+12235.32+17500+600164.12-179460.33</f>
        <v>1165015.5899999999</v>
      </c>
      <c r="J62" s="39">
        <f>-182392.19</f>
        <v>-182392.19</v>
      </c>
      <c r="K62" s="93"/>
      <c r="L62" s="94"/>
    </row>
    <row r="63" spans="1:12" s="95" customFormat="1" ht="37.5" customHeight="1">
      <c r="A63" s="31" t="s">
        <v>77</v>
      </c>
      <c r="B63" s="16" t="s">
        <v>35</v>
      </c>
      <c r="C63" s="7">
        <v>800</v>
      </c>
      <c r="D63" s="61">
        <f aca="true" t="shared" si="14" ref="D63:E65">+ROUND(I63/1000,1)</f>
        <v>859.6</v>
      </c>
      <c r="E63" s="61">
        <f t="shared" si="14"/>
        <v>0</v>
      </c>
      <c r="F63" s="128">
        <f>I63+J63</f>
        <v>859539</v>
      </c>
      <c r="G63" s="136">
        <v>0</v>
      </c>
      <c r="H63" s="136">
        <v>0</v>
      </c>
      <c r="I63" s="39">
        <f>I64</f>
        <v>859571</v>
      </c>
      <c r="J63" s="39">
        <f>J64</f>
        <v>-32</v>
      </c>
      <c r="K63" s="93"/>
      <c r="L63" s="94"/>
    </row>
    <row r="64" spans="1:12" s="95" customFormat="1" ht="37.5" customHeight="1">
      <c r="A64" s="31" t="s">
        <v>78</v>
      </c>
      <c r="B64" s="16" t="s">
        <v>35</v>
      </c>
      <c r="C64" s="7">
        <v>850</v>
      </c>
      <c r="D64" s="61">
        <f t="shared" si="14"/>
        <v>859.6</v>
      </c>
      <c r="E64" s="61">
        <f t="shared" si="14"/>
        <v>0</v>
      </c>
      <c r="F64" s="128">
        <f>I64+J64</f>
        <v>859539</v>
      </c>
      <c r="G64" s="136">
        <v>0</v>
      </c>
      <c r="H64" s="136">
        <v>0</v>
      </c>
      <c r="I64" s="39">
        <f>12483+5000+5000+837088</f>
        <v>859571</v>
      </c>
      <c r="J64" s="39">
        <v>-32</v>
      </c>
      <c r="K64" s="93"/>
      <c r="L64" s="94"/>
    </row>
    <row r="65" spans="1:12" s="95" customFormat="1" ht="37.5" customHeight="1">
      <c r="A65" s="30" t="s">
        <v>129</v>
      </c>
      <c r="B65" s="16" t="s">
        <v>130</v>
      </c>
      <c r="C65" s="7"/>
      <c r="D65" s="61">
        <f t="shared" si="14"/>
        <v>83.4</v>
      </c>
      <c r="E65" s="61">
        <f t="shared" si="14"/>
        <v>240.6</v>
      </c>
      <c r="F65" s="128">
        <f t="shared" si="2"/>
        <v>323938.47</v>
      </c>
      <c r="G65" s="136">
        <f>G66</f>
        <v>10000</v>
      </c>
      <c r="H65" s="136">
        <f>H66</f>
        <v>10000</v>
      </c>
      <c r="I65" s="39">
        <f>I66</f>
        <v>83381.12999999999</v>
      </c>
      <c r="J65" s="39">
        <f>J66</f>
        <v>240557.34</v>
      </c>
      <c r="K65" s="93"/>
      <c r="L65" s="94"/>
    </row>
    <row r="66" spans="1:12" s="95" customFormat="1" ht="24" customHeight="1">
      <c r="A66" s="56" t="s">
        <v>77</v>
      </c>
      <c r="B66" s="16" t="s">
        <v>130</v>
      </c>
      <c r="C66" s="7">
        <v>800</v>
      </c>
      <c r="D66" s="61">
        <f t="shared" si="6"/>
        <v>83.4</v>
      </c>
      <c r="E66" s="61">
        <f t="shared" si="6"/>
        <v>240.6</v>
      </c>
      <c r="F66" s="128">
        <f t="shared" si="2"/>
        <v>323938.47</v>
      </c>
      <c r="G66" s="136">
        <f>G68</f>
        <v>10000</v>
      </c>
      <c r="H66" s="136">
        <f>H68</f>
        <v>10000</v>
      </c>
      <c r="I66" s="39">
        <f>I68+I67</f>
        <v>83381.12999999999</v>
      </c>
      <c r="J66" s="39">
        <f>J68+J67</f>
        <v>240557.34</v>
      </c>
      <c r="K66" s="93"/>
      <c r="L66" s="94"/>
    </row>
    <row r="67" spans="1:12" s="95" customFormat="1" ht="24" customHeight="1">
      <c r="A67" s="56" t="s">
        <v>72</v>
      </c>
      <c r="B67" s="16" t="s">
        <v>130</v>
      </c>
      <c r="C67" s="7">
        <v>830</v>
      </c>
      <c r="D67" s="61">
        <f>+ROUND(I67/1000,1)</f>
        <v>73.4</v>
      </c>
      <c r="E67" s="61">
        <f>+ROUND(J67/1000,1)</f>
        <v>240.6</v>
      </c>
      <c r="F67" s="128">
        <f>I67+J67</f>
        <v>313938.47</v>
      </c>
      <c r="G67" s="136">
        <v>0</v>
      </c>
      <c r="H67" s="136">
        <v>0</v>
      </c>
      <c r="I67" s="39">
        <f>2000+6821+59573.77+4986.36</f>
        <v>73381.12999999999</v>
      </c>
      <c r="J67" s="39">
        <v>240557.34</v>
      </c>
      <c r="K67" s="93"/>
      <c r="L67" s="94"/>
    </row>
    <row r="68" spans="1:14" s="95" customFormat="1" ht="21.75" customHeight="1">
      <c r="A68" s="56" t="s">
        <v>95</v>
      </c>
      <c r="B68" s="16" t="s">
        <v>130</v>
      </c>
      <c r="C68" s="7">
        <v>870</v>
      </c>
      <c r="D68" s="61">
        <f t="shared" si="6"/>
        <v>10</v>
      </c>
      <c r="E68" s="61">
        <f t="shared" si="6"/>
        <v>0</v>
      </c>
      <c r="F68" s="128">
        <f t="shared" si="2"/>
        <v>10000</v>
      </c>
      <c r="G68" s="136">
        <v>10000</v>
      </c>
      <c r="H68" s="136">
        <v>10000</v>
      </c>
      <c r="I68" s="39">
        <v>10000</v>
      </c>
      <c r="J68" s="39"/>
      <c r="K68" s="93"/>
      <c r="L68" s="99"/>
      <c r="M68" s="100"/>
      <c r="N68" s="100"/>
    </row>
    <row r="69" spans="1:14" s="95" customFormat="1" ht="21.75" customHeight="1">
      <c r="A69" s="56" t="s">
        <v>168</v>
      </c>
      <c r="B69" s="16" t="s">
        <v>167</v>
      </c>
      <c r="C69" s="7"/>
      <c r="D69" s="61"/>
      <c r="E69" s="61"/>
      <c r="F69" s="128">
        <f t="shared" si="2"/>
        <v>86186.88</v>
      </c>
      <c r="G69" s="136">
        <v>0</v>
      </c>
      <c r="H69" s="136">
        <v>0</v>
      </c>
      <c r="I69" s="39">
        <f>I70</f>
        <v>86186.88</v>
      </c>
      <c r="J69" s="39">
        <f>J70</f>
        <v>0</v>
      </c>
      <c r="K69" s="93"/>
      <c r="L69" s="99"/>
      <c r="M69" s="141"/>
      <c r="N69" s="141"/>
    </row>
    <row r="70" spans="1:14" s="95" customFormat="1" ht="36.75" customHeight="1">
      <c r="A70" s="43" t="s">
        <v>86</v>
      </c>
      <c r="B70" s="16" t="s">
        <v>167</v>
      </c>
      <c r="C70" s="7">
        <v>200</v>
      </c>
      <c r="D70" s="61"/>
      <c r="E70" s="61"/>
      <c r="F70" s="128">
        <f t="shared" si="2"/>
        <v>86186.88</v>
      </c>
      <c r="G70" s="136">
        <v>0</v>
      </c>
      <c r="H70" s="136">
        <v>0</v>
      </c>
      <c r="I70" s="39">
        <f>I71</f>
        <v>86186.88</v>
      </c>
      <c r="J70" s="39">
        <f>J71</f>
        <v>0</v>
      </c>
      <c r="K70" s="93"/>
      <c r="L70" s="99"/>
      <c r="M70" s="141"/>
      <c r="N70" s="141"/>
    </row>
    <row r="71" spans="1:14" s="95" customFormat="1" ht="40.5" customHeight="1">
      <c r="A71" s="30" t="s">
        <v>80</v>
      </c>
      <c r="B71" s="16" t="s">
        <v>167</v>
      </c>
      <c r="C71" s="7">
        <v>240</v>
      </c>
      <c r="D71" s="61"/>
      <c r="E71" s="61"/>
      <c r="F71" s="128">
        <f t="shared" si="2"/>
        <v>86186.88</v>
      </c>
      <c r="G71" s="136">
        <v>0</v>
      </c>
      <c r="H71" s="136">
        <v>0</v>
      </c>
      <c r="I71" s="39">
        <v>86186.88</v>
      </c>
      <c r="J71" s="39"/>
      <c r="K71" s="93"/>
      <c r="L71" s="99"/>
      <c r="M71" s="141"/>
      <c r="N71" s="141"/>
    </row>
    <row r="72" spans="1:12" s="97" customFormat="1" ht="39.75" customHeight="1">
      <c r="A72" s="112" t="s">
        <v>17</v>
      </c>
      <c r="B72" s="106" t="s">
        <v>36</v>
      </c>
      <c r="C72" s="107"/>
      <c r="D72" s="108">
        <f t="shared" si="6"/>
        <v>460.6</v>
      </c>
      <c r="E72" s="108">
        <f t="shared" si="6"/>
        <v>0</v>
      </c>
      <c r="F72" s="133">
        <f t="shared" si="2"/>
        <v>460608.20999999996</v>
      </c>
      <c r="G72" s="137">
        <f aca="true" t="shared" si="15" ref="G72:J73">G73</f>
        <v>445633.48</v>
      </c>
      <c r="H72" s="137">
        <f t="shared" si="15"/>
        <v>461250.87</v>
      </c>
      <c r="I72" s="109">
        <f t="shared" si="15"/>
        <v>460608.20999999996</v>
      </c>
      <c r="J72" s="109">
        <f t="shared" si="15"/>
        <v>0</v>
      </c>
      <c r="K72" s="104"/>
      <c r="L72" s="96"/>
    </row>
    <row r="73" spans="1:12" s="95" customFormat="1" ht="45.75" customHeight="1">
      <c r="A73" s="45" t="s">
        <v>147</v>
      </c>
      <c r="B73" s="16" t="s">
        <v>148</v>
      </c>
      <c r="C73" s="7"/>
      <c r="D73" s="61">
        <f t="shared" si="6"/>
        <v>460.6</v>
      </c>
      <c r="E73" s="61">
        <f t="shared" si="6"/>
        <v>0</v>
      </c>
      <c r="F73" s="128">
        <f t="shared" si="2"/>
        <v>460608.20999999996</v>
      </c>
      <c r="G73" s="136">
        <f t="shared" si="15"/>
        <v>445633.48</v>
      </c>
      <c r="H73" s="136">
        <f t="shared" si="15"/>
        <v>461250.87</v>
      </c>
      <c r="I73" s="39">
        <f t="shared" si="15"/>
        <v>460608.20999999996</v>
      </c>
      <c r="J73" s="39">
        <f t="shared" si="15"/>
        <v>0</v>
      </c>
      <c r="K73" s="93"/>
      <c r="L73" s="94"/>
    </row>
    <row r="74" spans="1:12" s="95" customFormat="1" ht="39" customHeight="1">
      <c r="A74" s="58" t="s">
        <v>139</v>
      </c>
      <c r="B74" s="16" t="s">
        <v>149</v>
      </c>
      <c r="C74" s="7"/>
      <c r="D74" s="61">
        <f t="shared" si="6"/>
        <v>460.6</v>
      </c>
      <c r="E74" s="61">
        <f t="shared" si="6"/>
        <v>0</v>
      </c>
      <c r="F74" s="128">
        <f t="shared" si="2"/>
        <v>460608.20999999996</v>
      </c>
      <c r="G74" s="136">
        <f>G75+G77</f>
        <v>445633.48</v>
      </c>
      <c r="H74" s="136">
        <f>H75+H77</f>
        <v>461250.87</v>
      </c>
      <c r="I74" s="39">
        <f>I75+I77</f>
        <v>460608.20999999996</v>
      </c>
      <c r="J74" s="39">
        <f>J75+J77</f>
        <v>0</v>
      </c>
      <c r="K74" s="93"/>
      <c r="L74" s="94"/>
    </row>
    <row r="75" spans="1:12" s="95" customFormat="1" ht="72" customHeight="1">
      <c r="A75" s="58" t="s">
        <v>74</v>
      </c>
      <c r="B75" s="16" t="s">
        <v>149</v>
      </c>
      <c r="C75" s="7">
        <v>100</v>
      </c>
      <c r="D75" s="61">
        <f t="shared" si="6"/>
        <v>440.7</v>
      </c>
      <c r="E75" s="61">
        <f t="shared" si="6"/>
        <v>0</v>
      </c>
      <c r="F75" s="128">
        <f t="shared" si="2"/>
        <v>440743.36</v>
      </c>
      <c r="G75" s="136">
        <f>G76</f>
        <v>394316.7</v>
      </c>
      <c r="H75" s="136">
        <f>H76</f>
        <v>414316.69</v>
      </c>
      <c r="I75" s="39">
        <f>I76</f>
        <v>440743.36</v>
      </c>
      <c r="J75" s="39">
        <f>J76</f>
        <v>0</v>
      </c>
      <c r="K75" s="93"/>
      <c r="L75" s="94"/>
    </row>
    <row r="76" spans="1:12" s="95" customFormat="1" ht="38.25" customHeight="1">
      <c r="A76" s="58" t="s">
        <v>85</v>
      </c>
      <c r="B76" s="16" t="s">
        <v>149</v>
      </c>
      <c r="C76" s="7">
        <v>120</v>
      </c>
      <c r="D76" s="61">
        <f t="shared" si="6"/>
        <v>440.7</v>
      </c>
      <c r="E76" s="61">
        <f t="shared" si="6"/>
        <v>0</v>
      </c>
      <c r="F76" s="128">
        <f t="shared" si="2"/>
        <v>440743.36</v>
      </c>
      <c r="G76" s="136">
        <v>394316.7</v>
      </c>
      <c r="H76" s="136">
        <v>414316.69</v>
      </c>
      <c r="I76" s="39">
        <f>393512.99+17860+29370.37</f>
        <v>440743.36</v>
      </c>
      <c r="J76" s="39"/>
      <c r="K76" s="93"/>
      <c r="L76" s="94"/>
    </row>
    <row r="77" spans="1:12" s="95" customFormat="1" ht="34.5" customHeight="1">
      <c r="A77" s="43" t="s">
        <v>86</v>
      </c>
      <c r="B77" s="16" t="s">
        <v>149</v>
      </c>
      <c r="C77" s="7">
        <v>200</v>
      </c>
      <c r="D77" s="61">
        <f t="shared" si="6"/>
        <v>19.9</v>
      </c>
      <c r="E77" s="61">
        <f t="shared" si="6"/>
        <v>0</v>
      </c>
      <c r="F77" s="128">
        <f t="shared" si="2"/>
        <v>19864.85</v>
      </c>
      <c r="G77" s="136">
        <f>G78</f>
        <v>51316.78</v>
      </c>
      <c r="H77" s="136">
        <f>H78</f>
        <v>46934.18</v>
      </c>
      <c r="I77" s="39">
        <f>I78</f>
        <v>19864.85</v>
      </c>
      <c r="J77" s="39">
        <f>J78</f>
        <v>0</v>
      </c>
      <c r="K77" s="93"/>
      <c r="L77" s="94"/>
    </row>
    <row r="78" spans="1:12" s="95" customFormat="1" ht="39" customHeight="1">
      <c r="A78" s="30" t="s">
        <v>80</v>
      </c>
      <c r="B78" s="16" t="s">
        <v>149</v>
      </c>
      <c r="C78" s="7">
        <v>240</v>
      </c>
      <c r="D78" s="61">
        <f t="shared" si="6"/>
        <v>19.9</v>
      </c>
      <c r="E78" s="61">
        <f t="shared" si="6"/>
        <v>0</v>
      </c>
      <c r="F78" s="128">
        <f t="shared" si="2"/>
        <v>19864.85</v>
      </c>
      <c r="G78" s="136">
        <v>51316.78</v>
      </c>
      <c r="H78" s="136">
        <v>46934.18</v>
      </c>
      <c r="I78" s="39">
        <f>37724.85-17860</f>
        <v>19864.85</v>
      </c>
      <c r="J78" s="39"/>
      <c r="K78" s="93"/>
      <c r="L78" s="94"/>
    </row>
    <row r="79" spans="1:12" s="97" customFormat="1" ht="39" customHeight="1">
      <c r="A79" s="117" t="s">
        <v>140</v>
      </c>
      <c r="B79" s="106" t="s">
        <v>143</v>
      </c>
      <c r="C79" s="107"/>
      <c r="D79" s="108">
        <f aca="true" t="shared" si="16" ref="D79:E86">+ROUND(I79/1000,1)</f>
        <v>120</v>
      </c>
      <c r="E79" s="108">
        <f t="shared" si="16"/>
        <v>0</v>
      </c>
      <c r="F79" s="133">
        <f t="shared" si="2"/>
        <v>120000</v>
      </c>
      <c r="G79" s="137">
        <f>G80</f>
        <v>10000</v>
      </c>
      <c r="H79" s="137">
        <f>H80</f>
        <v>10000</v>
      </c>
      <c r="I79" s="109">
        <f>I80</f>
        <v>120000</v>
      </c>
      <c r="J79" s="109">
        <f>J80</f>
        <v>0</v>
      </c>
      <c r="K79" s="104"/>
      <c r="L79" s="96"/>
    </row>
    <row r="80" spans="1:12" s="95" customFormat="1" ht="39" customHeight="1">
      <c r="A80" s="44" t="s">
        <v>141</v>
      </c>
      <c r="B80" s="16" t="s">
        <v>144</v>
      </c>
      <c r="C80" s="7"/>
      <c r="D80" s="61">
        <f t="shared" si="16"/>
        <v>120</v>
      </c>
      <c r="E80" s="61">
        <f t="shared" si="16"/>
        <v>0</v>
      </c>
      <c r="F80" s="128">
        <f t="shared" si="2"/>
        <v>120000</v>
      </c>
      <c r="G80" s="136">
        <f>G84</f>
        <v>10000</v>
      </c>
      <c r="H80" s="136">
        <f>H84</f>
        <v>10000</v>
      </c>
      <c r="I80" s="39">
        <f>I84+I81</f>
        <v>120000</v>
      </c>
      <c r="J80" s="39">
        <f>J84+J81</f>
        <v>0</v>
      </c>
      <c r="K80" s="93"/>
      <c r="L80" s="94"/>
    </row>
    <row r="81" spans="1:12" s="95" customFormat="1" ht="39" customHeight="1">
      <c r="A81" s="44" t="s">
        <v>165</v>
      </c>
      <c r="B81" s="16" t="s">
        <v>164</v>
      </c>
      <c r="C81" s="6"/>
      <c r="D81" s="61"/>
      <c r="E81" s="61"/>
      <c r="F81" s="128">
        <f>I81+J81</f>
        <v>100000</v>
      </c>
      <c r="G81" s="136">
        <v>0</v>
      </c>
      <c r="H81" s="136">
        <v>0</v>
      </c>
      <c r="I81" s="39">
        <f>I82</f>
        <v>100000</v>
      </c>
      <c r="J81" s="39">
        <f>J82</f>
        <v>0</v>
      </c>
      <c r="K81" s="93"/>
      <c r="L81" s="94"/>
    </row>
    <row r="82" spans="1:12" s="95" customFormat="1" ht="39" customHeight="1">
      <c r="A82" s="44" t="s">
        <v>86</v>
      </c>
      <c r="B82" s="16" t="s">
        <v>164</v>
      </c>
      <c r="C82" s="6">
        <v>200</v>
      </c>
      <c r="D82" s="61"/>
      <c r="E82" s="61"/>
      <c r="F82" s="128">
        <f>I82+J82</f>
        <v>100000</v>
      </c>
      <c r="G82" s="136">
        <v>0</v>
      </c>
      <c r="H82" s="136">
        <v>0</v>
      </c>
      <c r="I82" s="39">
        <f>I83</f>
        <v>100000</v>
      </c>
      <c r="J82" s="39">
        <f>J83</f>
        <v>0</v>
      </c>
      <c r="K82" s="93"/>
      <c r="L82" s="94"/>
    </row>
    <row r="83" spans="1:12" s="95" customFormat="1" ht="39" customHeight="1">
      <c r="A83" s="30" t="s">
        <v>71</v>
      </c>
      <c r="B83" s="16" t="s">
        <v>164</v>
      </c>
      <c r="C83" s="6">
        <v>240</v>
      </c>
      <c r="D83" s="61"/>
      <c r="E83" s="61"/>
      <c r="F83" s="128">
        <f>I83+J83</f>
        <v>100000</v>
      </c>
      <c r="G83" s="136">
        <v>0</v>
      </c>
      <c r="H83" s="136">
        <v>0</v>
      </c>
      <c r="I83" s="39">
        <v>100000</v>
      </c>
      <c r="J83" s="39"/>
      <c r="K83" s="93"/>
      <c r="L83" s="94"/>
    </row>
    <row r="84" spans="1:12" s="95" customFormat="1" ht="39" customHeight="1">
      <c r="A84" s="44" t="s">
        <v>142</v>
      </c>
      <c r="B84" s="16" t="s">
        <v>145</v>
      </c>
      <c r="C84" s="7"/>
      <c r="D84" s="61">
        <f t="shared" si="16"/>
        <v>20</v>
      </c>
      <c r="E84" s="61">
        <f t="shared" si="16"/>
        <v>0</v>
      </c>
      <c r="F84" s="128">
        <f aca="true" t="shared" si="17" ref="F84:F173">I84+J84</f>
        <v>20000</v>
      </c>
      <c r="G84" s="136">
        <f aca="true" t="shared" si="18" ref="G84:J85">G85</f>
        <v>10000</v>
      </c>
      <c r="H84" s="136">
        <f t="shared" si="18"/>
        <v>10000</v>
      </c>
      <c r="I84" s="39">
        <f t="shared" si="18"/>
        <v>20000</v>
      </c>
      <c r="J84" s="39">
        <f t="shared" si="18"/>
        <v>0</v>
      </c>
      <c r="K84" s="93"/>
      <c r="L84" s="94"/>
    </row>
    <row r="85" spans="1:12" s="147" customFormat="1" ht="39" customHeight="1">
      <c r="A85" s="149" t="s">
        <v>187</v>
      </c>
      <c r="B85" s="151" t="s">
        <v>145</v>
      </c>
      <c r="C85" s="152">
        <v>600</v>
      </c>
      <c r="D85" s="153">
        <f t="shared" si="16"/>
        <v>20</v>
      </c>
      <c r="E85" s="153">
        <f t="shared" si="16"/>
        <v>0</v>
      </c>
      <c r="F85" s="154">
        <f t="shared" si="17"/>
        <v>20000</v>
      </c>
      <c r="G85" s="156">
        <f t="shared" si="18"/>
        <v>10000</v>
      </c>
      <c r="H85" s="156">
        <f t="shared" si="18"/>
        <v>10000</v>
      </c>
      <c r="I85" s="155">
        <f t="shared" si="18"/>
        <v>20000</v>
      </c>
      <c r="J85" s="155">
        <f t="shared" si="18"/>
        <v>0</v>
      </c>
      <c r="K85" s="145"/>
      <c r="L85" s="146"/>
    </row>
    <row r="86" spans="1:12" s="147" customFormat="1" ht="59.25" customHeight="1">
      <c r="A86" s="150" t="s">
        <v>188</v>
      </c>
      <c r="B86" s="151" t="s">
        <v>145</v>
      </c>
      <c r="C86" s="152">
        <v>630</v>
      </c>
      <c r="D86" s="153">
        <f t="shared" si="16"/>
        <v>20</v>
      </c>
      <c r="E86" s="153">
        <f t="shared" si="16"/>
        <v>0</v>
      </c>
      <c r="F86" s="154">
        <f t="shared" si="17"/>
        <v>20000</v>
      </c>
      <c r="G86" s="156">
        <v>10000</v>
      </c>
      <c r="H86" s="156">
        <v>10000</v>
      </c>
      <c r="I86" s="155">
        <v>20000</v>
      </c>
      <c r="J86" s="155"/>
      <c r="K86" s="145"/>
      <c r="L86" s="146"/>
    </row>
    <row r="87" spans="1:12" s="144" customFormat="1" ht="39" customHeight="1">
      <c r="A87" s="118" t="s">
        <v>175</v>
      </c>
      <c r="B87" s="106" t="s">
        <v>178</v>
      </c>
      <c r="C87" s="107"/>
      <c r="D87" s="108">
        <f aca="true" t="shared" si="19" ref="D87:E91">+ROUND(I87/1000,1)</f>
        <v>10</v>
      </c>
      <c r="E87" s="108">
        <f t="shared" si="19"/>
        <v>2.4</v>
      </c>
      <c r="F87" s="133">
        <f aca="true" t="shared" si="20" ref="F87:F94">I87+J87</f>
        <v>12390</v>
      </c>
      <c r="G87" s="137">
        <v>0</v>
      </c>
      <c r="H87" s="137">
        <v>0</v>
      </c>
      <c r="I87" s="109">
        <f aca="true" t="shared" si="21" ref="I87:J90">I88</f>
        <v>10000</v>
      </c>
      <c r="J87" s="109">
        <f t="shared" si="21"/>
        <v>2390</v>
      </c>
      <c r="K87" s="142"/>
      <c r="L87" s="143"/>
    </row>
    <row r="88" spans="1:12" s="147" customFormat="1" ht="55.5" customHeight="1">
      <c r="A88" s="148" t="s">
        <v>176</v>
      </c>
      <c r="B88" s="16" t="s">
        <v>179</v>
      </c>
      <c r="C88" s="7"/>
      <c r="D88" s="61">
        <f t="shared" si="19"/>
        <v>10</v>
      </c>
      <c r="E88" s="61">
        <f t="shared" si="19"/>
        <v>2.4</v>
      </c>
      <c r="F88" s="128">
        <f t="shared" si="20"/>
        <v>12390</v>
      </c>
      <c r="G88" s="136">
        <v>0</v>
      </c>
      <c r="H88" s="136">
        <v>0</v>
      </c>
      <c r="I88" s="39">
        <f>I89+I92</f>
        <v>10000</v>
      </c>
      <c r="J88" s="39">
        <f>J89+J92</f>
        <v>2390</v>
      </c>
      <c r="K88" s="145"/>
      <c r="L88" s="146"/>
    </row>
    <row r="89" spans="1:12" s="147" customFormat="1" ht="39" customHeight="1">
      <c r="A89" s="45" t="s">
        <v>177</v>
      </c>
      <c r="B89" s="16" t="s">
        <v>180</v>
      </c>
      <c r="C89" s="7"/>
      <c r="D89" s="61">
        <f t="shared" si="19"/>
        <v>10</v>
      </c>
      <c r="E89" s="61">
        <f t="shared" si="19"/>
        <v>0</v>
      </c>
      <c r="F89" s="128">
        <f t="shared" si="20"/>
        <v>10000</v>
      </c>
      <c r="G89" s="136">
        <v>0</v>
      </c>
      <c r="H89" s="136">
        <v>0</v>
      </c>
      <c r="I89" s="39">
        <f t="shared" si="21"/>
        <v>10000</v>
      </c>
      <c r="J89" s="39">
        <f t="shared" si="21"/>
        <v>0</v>
      </c>
      <c r="K89" s="145"/>
      <c r="L89" s="146"/>
    </row>
    <row r="90" spans="1:12" s="147" customFormat="1" ht="39" customHeight="1">
      <c r="A90" s="58" t="s">
        <v>86</v>
      </c>
      <c r="B90" s="16" t="s">
        <v>180</v>
      </c>
      <c r="C90" s="7">
        <v>200</v>
      </c>
      <c r="D90" s="61">
        <f t="shared" si="19"/>
        <v>10</v>
      </c>
      <c r="E90" s="61">
        <f t="shared" si="19"/>
        <v>0</v>
      </c>
      <c r="F90" s="128">
        <f t="shared" si="20"/>
        <v>10000</v>
      </c>
      <c r="G90" s="136">
        <v>0</v>
      </c>
      <c r="H90" s="136">
        <v>0</v>
      </c>
      <c r="I90" s="39">
        <f t="shared" si="21"/>
        <v>10000</v>
      </c>
      <c r="J90" s="39">
        <f t="shared" si="21"/>
        <v>0</v>
      </c>
      <c r="K90" s="145"/>
      <c r="L90" s="146"/>
    </row>
    <row r="91" spans="1:12" s="147" customFormat="1" ht="39" customHeight="1">
      <c r="A91" s="30" t="s">
        <v>71</v>
      </c>
      <c r="B91" s="16" t="s">
        <v>180</v>
      </c>
      <c r="C91" s="7">
        <v>240</v>
      </c>
      <c r="D91" s="61">
        <f t="shared" si="19"/>
        <v>10</v>
      </c>
      <c r="E91" s="61">
        <f t="shared" si="19"/>
        <v>0</v>
      </c>
      <c r="F91" s="128">
        <f t="shared" si="20"/>
        <v>10000</v>
      </c>
      <c r="G91" s="136">
        <v>0</v>
      </c>
      <c r="H91" s="136">
        <v>0</v>
      </c>
      <c r="I91" s="39">
        <v>10000</v>
      </c>
      <c r="J91" s="39"/>
      <c r="K91" s="145"/>
      <c r="L91" s="146"/>
    </row>
    <row r="92" spans="1:12" s="147" customFormat="1" ht="39" customHeight="1">
      <c r="A92" s="45" t="s">
        <v>177</v>
      </c>
      <c r="B92" s="16" t="s">
        <v>186</v>
      </c>
      <c r="C92" s="7"/>
      <c r="D92" s="61">
        <f aca="true" t="shared" si="22" ref="D92:E94">+ROUND(I92/1000,1)</f>
        <v>0</v>
      </c>
      <c r="E92" s="61">
        <f t="shared" si="22"/>
        <v>2.4</v>
      </c>
      <c r="F92" s="128">
        <f t="shared" si="20"/>
        <v>2390</v>
      </c>
      <c r="G92" s="136">
        <v>0</v>
      </c>
      <c r="H92" s="136">
        <v>0</v>
      </c>
      <c r="I92" s="39">
        <f>I93</f>
        <v>0</v>
      </c>
      <c r="J92" s="39">
        <f>J93</f>
        <v>2390</v>
      </c>
      <c r="K92" s="145"/>
      <c r="L92" s="146"/>
    </row>
    <row r="93" spans="1:12" s="147" customFormat="1" ht="39" customHeight="1">
      <c r="A93" s="58" t="s">
        <v>86</v>
      </c>
      <c r="B93" s="16" t="s">
        <v>186</v>
      </c>
      <c r="C93" s="7">
        <v>200</v>
      </c>
      <c r="D93" s="61">
        <f t="shared" si="22"/>
        <v>0</v>
      </c>
      <c r="E93" s="61">
        <f t="shared" si="22"/>
        <v>2.4</v>
      </c>
      <c r="F93" s="128">
        <f t="shared" si="20"/>
        <v>2390</v>
      </c>
      <c r="G93" s="136">
        <v>0</v>
      </c>
      <c r="H93" s="136">
        <v>0</v>
      </c>
      <c r="I93" s="39">
        <f>I94</f>
        <v>0</v>
      </c>
      <c r="J93" s="39">
        <f>J94</f>
        <v>2390</v>
      </c>
      <c r="K93" s="145"/>
      <c r="L93" s="146"/>
    </row>
    <row r="94" spans="1:12" s="147" customFormat="1" ht="39" customHeight="1">
      <c r="A94" s="30" t="s">
        <v>71</v>
      </c>
      <c r="B94" s="16" t="s">
        <v>186</v>
      </c>
      <c r="C94" s="7">
        <v>240</v>
      </c>
      <c r="D94" s="61">
        <f t="shared" si="22"/>
        <v>0</v>
      </c>
      <c r="E94" s="61">
        <f t="shared" si="22"/>
        <v>2.4</v>
      </c>
      <c r="F94" s="128">
        <f t="shared" si="20"/>
        <v>2390</v>
      </c>
      <c r="G94" s="136">
        <v>0</v>
      </c>
      <c r="H94" s="136">
        <v>0</v>
      </c>
      <c r="I94" s="39"/>
      <c r="J94" s="39">
        <v>2390</v>
      </c>
      <c r="K94" s="145"/>
      <c r="L94" s="146"/>
    </row>
    <row r="95" spans="1:12" s="97" customFormat="1" ht="20.25" customHeight="1">
      <c r="A95" s="118" t="s">
        <v>56</v>
      </c>
      <c r="B95" s="106" t="s">
        <v>37</v>
      </c>
      <c r="C95" s="114"/>
      <c r="D95" s="108">
        <f aca="true" t="shared" si="23" ref="D95:E117">+ROUND(I95/1000,1)</f>
        <v>7780.1</v>
      </c>
      <c r="E95" s="108">
        <f t="shared" si="23"/>
        <v>121</v>
      </c>
      <c r="F95" s="133">
        <f t="shared" si="17"/>
        <v>7901078.33</v>
      </c>
      <c r="G95" s="137">
        <f>G96+G99</f>
        <v>873477</v>
      </c>
      <c r="H95" s="137">
        <f>H96+H99</f>
        <v>912397.82</v>
      </c>
      <c r="I95" s="109">
        <f>I96+I99+I102+I105+I108</f>
        <v>7780078.33</v>
      </c>
      <c r="J95" s="109">
        <f>J96+J99+J102+J105+J108</f>
        <v>121000</v>
      </c>
      <c r="K95" s="104"/>
      <c r="L95" s="119"/>
    </row>
    <row r="96" spans="1:12" s="95" customFormat="1" ht="115.5" customHeight="1">
      <c r="A96" s="51" t="s">
        <v>98</v>
      </c>
      <c r="B96" s="16" t="s">
        <v>58</v>
      </c>
      <c r="C96" s="6"/>
      <c r="D96" s="61">
        <f t="shared" si="23"/>
        <v>1007.2</v>
      </c>
      <c r="E96" s="61">
        <f t="shared" si="23"/>
        <v>0</v>
      </c>
      <c r="F96" s="128">
        <f t="shared" si="17"/>
        <v>1007172.02</v>
      </c>
      <c r="G96" s="136">
        <f aca="true" t="shared" si="24" ref="G96:J97">G97</f>
        <v>873477</v>
      </c>
      <c r="H96" s="136">
        <f t="shared" si="24"/>
        <v>912397.82</v>
      </c>
      <c r="I96" s="39">
        <f t="shared" si="24"/>
        <v>1007172.02</v>
      </c>
      <c r="J96" s="39">
        <f t="shared" si="24"/>
        <v>0</v>
      </c>
      <c r="K96" s="93"/>
      <c r="L96" s="94"/>
    </row>
    <row r="97" spans="1:12" s="95" customFormat="1" ht="42" customHeight="1">
      <c r="A97" s="58" t="s">
        <v>70</v>
      </c>
      <c r="B97" s="16" t="s">
        <v>58</v>
      </c>
      <c r="C97" s="6">
        <v>200</v>
      </c>
      <c r="D97" s="61">
        <f t="shared" si="23"/>
        <v>1007.2</v>
      </c>
      <c r="E97" s="61">
        <f t="shared" si="23"/>
        <v>0</v>
      </c>
      <c r="F97" s="128">
        <f t="shared" si="17"/>
        <v>1007172.02</v>
      </c>
      <c r="G97" s="136">
        <f t="shared" si="24"/>
        <v>873477</v>
      </c>
      <c r="H97" s="136">
        <f t="shared" si="24"/>
        <v>912397.82</v>
      </c>
      <c r="I97" s="39">
        <f t="shared" si="24"/>
        <v>1007172.02</v>
      </c>
      <c r="J97" s="39">
        <f t="shared" si="24"/>
        <v>0</v>
      </c>
      <c r="K97" s="93"/>
      <c r="L97" s="94"/>
    </row>
    <row r="98" spans="1:12" s="95" customFormat="1" ht="40.5" customHeight="1">
      <c r="A98" s="30" t="s">
        <v>71</v>
      </c>
      <c r="B98" s="16" t="s">
        <v>58</v>
      </c>
      <c r="C98" s="6">
        <v>240</v>
      </c>
      <c r="D98" s="61">
        <f t="shared" si="23"/>
        <v>1007.2</v>
      </c>
      <c r="E98" s="61">
        <f t="shared" si="23"/>
        <v>0</v>
      </c>
      <c r="F98" s="128">
        <f t="shared" si="17"/>
        <v>1007172.02</v>
      </c>
      <c r="G98" s="136">
        <v>873477</v>
      </c>
      <c r="H98" s="136">
        <v>912397.82</v>
      </c>
      <c r="I98" s="39">
        <f>174561.94+832610.08</f>
        <v>1007172.02</v>
      </c>
      <c r="J98" s="39"/>
      <c r="K98" s="93"/>
      <c r="L98" s="94"/>
    </row>
    <row r="99" spans="1:12" s="95" customFormat="1" ht="29.25" customHeight="1">
      <c r="A99" s="62" t="s">
        <v>115</v>
      </c>
      <c r="B99" s="16" t="s">
        <v>116</v>
      </c>
      <c r="C99" s="6"/>
      <c r="D99" s="61">
        <f t="shared" si="23"/>
        <v>722.9</v>
      </c>
      <c r="E99" s="61">
        <f t="shared" si="23"/>
        <v>121</v>
      </c>
      <c r="F99" s="128">
        <f t="shared" si="17"/>
        <v>843891.31</v>
      </c>
      <c r="G99" s="136">
        <f aca="true" t="shared" si="25" ref="G99:J100">G100</f>
        <v>0</v>
      </c>
      <c r="H99" s="136">
        <f t="shared" si="25"/>
        <v>0</v>
      </c>
      <c r="I99" s="39">
        <f t="shared" si="25"/>
        <v>722891.31</v>
      </c>
      <c r="J99" s="39">
        <f t="shared" si="25"/>
        <v>121000</v>
      </c>
      <c r="K99" s="93"/>
      <c r="L99" s="94"/>
    </row>
    <row r="100" spans="1:12" s="95" customFormat="1" ht="41.25" customHeight="1">
      <c r="A100" s="44" t="s">
        <v>70</v>
      </c>
      <c r="B100" s="16" t="s">
        <v>116</v>
      </c>
      <c r="C100" s="6">
        <v>200</v>
      </c>
      <c r="D100" s="61">
        <f t="shared" si="23"/>
        <v>722.9</v>
      </c>
      <c r="E100" s="61">
        <f t="shared" si="23"/>
        <v>121</v>
      </c>
      <c r="F100" s="128">
        <f t="shared" si="17"/>
        <v>843891.31</v>
      </c>
      <c r="G100" s="136">
        <f t="shared" si="25"/>
        <v>0</v>
      </c>
      <c r="H100" s="136">
        <f t="shared" si="25"/>
        <v>0</v>
      </c>
      <c r="I100" s="39">
        <f t="shared" si="25"/>
        <v>722891.31</v>
      </c>
      <c r="J100" s="39">
        <f t="shared" si="25"/>
        <v>121000</v>
      </c>
      <c r="K100" s="93"/>
      <c r="L100" s="94"/>
    </row>
    <row r="101" spans="1:12" s="95" customFormat="1" ht="39.75" customHeight="1">
      <c r="A101" s="30" t="s">
        <v>71</v>
      </c>
      <c r="B101" s="16" t="s">
        <v>116</v>
      </c>
      <c r="C101" s="6">
        <v>240</v>
      </c>
      <c r="D101" s="61">
        <f t="shared" si="23"/>
        <v>722.9</v>
      </c>
      <c r="E101" s="61">
        <f t="shared" si="23"/>
        <v>121</v>
      </c>
      <c r="F101" s="128">
        <f t="shared" si="17"/>
        <v>843891.31</v>
      </c>
      <c r="G101" s="136">
        <v>0</v>
      </c>
      <c r="H101" s="136">
        <v>0</v>
      </c>
      <c r="I101" s="39">
        <f>640000+253903.33-91012.02+300000-380000</f>
        <v>722891.31</v>
      </c>
      <c r="J101" s="39">
        <v>121000</v>
      </c>
      <c r="K101" s="93"/>
      <c r="L101" s="94"/>
    </row>
    <row r="102" spans="1:12" s="95" customFormat="1" ht="69" customHeight="1">
      <c r="A102" s="62" t="s">
        <v>161</v>
      </c>
      <c r="B102" s="16" t="s">
        <v>158</v>
      </c>
      <c r="C102" s="6"/>
      <c r="D102" s="61"/>
      <c r="E102" s="61"/>
      <c r="F102" s="128">
        <f t="shared" si="17"/>
        <v>3914977</v>
      </c>
      <c r="G102" s="136">
        <v>0</v>
      </c>
      <c r="H102" s="136">
        <v>0</v>
      </c>
      <c r="I102" s="39">
        <f>I103</f>
        <v>3914977</v>
      </c>
      <c r="J102" s="39">
        <f>J103</f>
        <v>0</v>
      </c>
      <c r="K102" s="93"/>
      <c r="L102" s="94"/>
    </row>
    <row r="103" spans="1:12" s="95" customFormat="1" ht="39.75" customHeight="1">
      <c r="A103" s="44" t="s">
        <v>70</v>
      </c>
      <c r="B103" s="16" t="s">
        <v>158</v>
      </c>
      <c r="C103" s="6">
        <v>200</v>
      </c>
      <c r="D103" s="61"/>
      <c r="E103" s="61"/>
      <c r="F103" s="128">
        <f t="shared" si="17"/>
        <v>3914977</v>
      </c>
      <c r="G103" s="136">
        <v>0</v>
      </c>
      <c r="H103" s="136">
        <v>0</v>
      </c>
      <c r="I103" s="39">
        <f>I104</f>
        <v>3914977</v>
      </c>
      <c r="J103" s="39">
        <f>J104</f>
        <v>0</v>
      </c>
      <c r="K103" s="93"/>
      <c r="L103" s="94"/>
    </row>
    <row r="104" spans="1:12" s="95" customFormat="1" ht="39.75" customHeight="1">
      <c r="A104" s="30" t="s">
        <v>71</v>
      </c>
      <c r="B104" s="16" t="s">
        <v>158</v>
      </c>
      <c r="C104" s="6">
        <v>240</v>
      </c>
      <c r="D104" s="61"/>
      <c r="E104" s="61"/>
      <c r="F104" s="128">
        <f t="shared" si="17"/>
        <v>3914977</v>
      </c>
      <c r="G104" s="136">
        <v>0</v>
      </c>
      <c r="H104" s="136">
        <v>0</v>
      </c>
      <c r="I104" s="39">
        <v>3914977</v>
      </c>
      <c r="J104" s="39"/>
      <c r="K104" s="93"/>
      <c r="L104" s="94"/>
    </row>
    <row r="105" spans="1:12" s="95" customFormat="1" ht="70.5" customHeight="1">
      <c r="A105" s="62" t="s">
        <v>162</v>
      </c>
      <c r="B105" s="16" t="s">
        <v>159</v>
      </c>
      <c r="C105" s="6"/>
      <c r="D105" s="61"/>
      <c r="E105" s="61"/>
      <c r="F105" s="128">
        <f t="shared" si="17"/>
        <v>483874</v>
      </c>
      <c r="G105" s="136">
        <v>0</v>
      </c>
      <c r="H105" s="136">
        <v>0</v>
      </c>
      <c r="I105" s="39">
        <f>I106</f>
        <v>483874</v>
      </c>
      <c r="J105" s="39">
        <f>J106</f>
        <v>0</v>
      </c>
      <c r="K105" s="93"/>
      <c r="L105" s="94"/>
    </row>
    <row r="106" spans="1:12" s="95" customFormat="1" ht="39.75" customHeight="1">
      <c r="A106" s="44" t="s">
        <v>70</v>
      </c>
      <c r="B106" s="16" t="s">
        <v>159</v>
      </c>
      <c r="C106" s="6">
        <v>200</v>
      </c>
      <c r="D106" s="61"/>
      <c r="E106" s="61"/>
      <c r="F106" s="128">
        <f t="shared" si="17"/>
        <v>483874</v>
      </c>
      <c r="G106" s="136">
        <v>0</v>
      </c>
      <c r="H106" s="136">
        <v>0</v>
      </c>
      <c r="I106" s="39">
        <f>I107</f>
        <v>483874</v>
      </c>
      <c r="J106" s="39">
        <f>J107</f>
        <v>0</v>
      </c>
      <c r="K106" s="93"/>
      <c r="L106" s="94"/>
    </row>
    <row r="107" spans="1:12" s="95" customFormat="1" ht="39.75" customHeight="1">
      <c r="A107" s="30" t="s">
        <v>71</v>
      </c>
      <c r="B107" s="16" t="s">
        <v>159</v>
      </c>
      <c r="C107" s="6">
        <v>240</v>
      </c>
      <c r="D107" s="61"/>
      <c r="E107" s="61"/>
      <c r="F107" s="128">
        <f t="shared" si="17"/>
        <v>483874</v>
      </c>
      <c r="G107" s="136">
        <v>0</v>
      </c>
      <c r="H107" s="136">
        <v>0</v>
      </c>
      <c r="I107" s="39">
        <v>483874</v>
      </c>
      <c r="J107" s="39"/>
      <c r="K107" s="93"/>
      <c r="L107" s="94"/>
    </row>
    <row r="108" spans="1:12" s="95" customFormat="1" ht="69" customHeight="1">
      <c r="A108" s="62" t="s">
        <v>163</v>
      </c>
      <c r="B108" s="16" t="s">
        <v>160</v>
      </c>
      <c r="C108" s="6"/>
      <c r="D108" s="61"/>
      <c r="E108" s="61"/>
      <c r="F108" s="128">
        <f t="shared" si="17"/>
        <v>1651164</v>
      </c>
      <c r="G108" s="136">
        <v>0</v>
      </c>
      <c r="H108" s="136">
        <v>0</v>
      </c>
      <c r="I108" s="39">
        <f>I109</f>
        <v>1651164</v>
      </c>
      <c r="J108" s="39">
        <f>J109</f>
        <v>0</v>
      </c>
      <c r="K108" s="93"/>
      <c r="L108" s="94"/>
    </row>
    <row r="109" spans="1:12" s="95" customFormat="1" ht="39.75" customHeight="1">
      <c r="A109" s="44" t="s">
        <v>70</v>
      </c>
      <c r="B109" s="16" t="s">
        <v>160</v>
      </c>
      <c r="C109" s="6">
        <v>200</v>
      </c>
      <c r="D109" s="61"/>
      <c r="E109" s="61"/>
      <c r="F109" s="128">
        <f t="shared" si="17"/>
        <v>1651164</v>
      </c>
      <c r="G109" s="136">
        <v>0</v>
      </c>
      <c r="H109" s="136">
        <v>0</v>
      </c>
      <c r="I109" s="39">
        <f>I110</f>
        <v>1651164</v>
      </c>
      <c r="J109" s="39">
        <f>J110</f>
        <v>0</v>
      </c>
      <c r="K109" s="93"/>
      <c r="L109" s="94"/>
    </row>
    <row r="110" spans="1:12" s="95" customFormat="1" ht="39.75" customHeight="1">
      <c r="A110" s="30" t="s">
        <v>71</v>
      </c>
      <c r="B110" s="16" t="s">
        <v>160</v>
      </c>
      <c r="C110" s="6">
        <v>240</v>
      </c>
      <c r="D110" s="61"/>
      <c r="E110" s="61"/>
      <c r="F110" s="128">
        <f t="shared" si="17"/>
        <v>1651164</v>
      </c>
      <c r="G110" s="136">
        <v>0</v>
      </c>
      <c r="H110" s="136">
        <v>0</v>
      </c>
      <c r="I110" s="39">
        <f>129413+1521751</f>
        <v>1651164</v>
      </c>
      <c r="J110" s="39"/>
      <c r="K110" s="93"/>
      <c r="L110" s="94"/>
    </row>
    <row r="111" spans="1:12" s="97" customFormat="1" ht="41.25" customHeight="1">
      <c r="A111" s="118" t="s">
        <v>23</v>
      </c>
      <c r="B111" s="106" t="s">
        <v>67</v>
      </c>
      <c r="C111" s="114"/>
      <c r="D111" s="108">
        <f t="shared" si="23"/>
        <v>450</v>
      </c>
      <c r="E111" s="108">
        <f t="shared" si="23"/>
        <v>0</v>
      </c>
      <c r="F111" s="133">
        <f t="shared" si="17"/>
        <v>450000</v>
      </c>
      <c r="G111" s="137">
        <f aca="true" t="shared" si="26" ref="G111:J114">G112</f>
        <v>1000</v>
      </c>
      <c r="H111" s="137">
        <f t="shared" si="26"/>
        <v>1000</v>
      </c>
      <c r="I111" s="109">
        <f t="shared" si="26"/>
        <v>450000</v>
      </c>
      <c r="J111" s="109">
        <f t="shared" si="26"/>
        <v>0</v>
      </c>
      <c r="K111" s="104"/>
      <c r="L111" s="96"/>
    </row>
    <row r="112" spans="1:12" s="95" customFormat="1" ht="57" customHeight="1">
      <c r="A112" s="58" t="s">
        <v>24</v>
      </c>
      <c r="B112" s="16" t="s">
        <v>89</v>
      </c>
      <c r="C112" s="6"/>
      <c r="D112" s="61">
        <f t="shared" si="23"/>
        <v>450</v>
      </c>
      <c r="E112" s="61">
        <f t="shared" si="23"/>
        <v>0</v>
      </c>
      <c r="F112" s="128">
        <f t="shared" si="17"/>
        <v>450000</v>
      </c>
      <c r="G112" s="136">
        <f t="shared" si="26"/>
        <v>1000</v>
      </c>
      <c r="H112" s="136">
        <f t="shared" si="26"/>
        <v>1000</v>
      </c>
      <c r="I112" s="39">
        <f t="shared" si="26"/>
        <v>450000</v>
      </c>
      <c r="J112" s="39">
        <f t="shared" si="26"/>
        <v>0</v>
      </c>
      <c r="K112" s="93"/>
      <c r="L112" s="94"/>
    </row>
    <row r="113" spans="1:12" s="95" customFormat="1" ht="45" customHeight="1">
      <c r="A113" s="58" t="s">
        <v>6</v>
      </c>
      <c r="B113" s="16" t="s">
        <v>88</v>
      </c>
      <c r="C113" s="6"/>
      <c r="D113" s="61">
        <f t="shared" si="23"/>
        <v>450</v>
      </c>
      <c r="E113" s="61">
        <f t="shared" si="23"/>
        <v>0</v>
      </c>
      <c r="F113" s="128">
        <f t="shared" si="17"/>
        <v>450000</v>
      </c>
      <c r="G113" s="136">
        <f t="shared" si="26"/>
        <v>1000</v>
      </c>
      <c r="H113" s="136">
        <f t="shared" si="26"/>
        <v>1000</v>
      </c>
      <c r="I113" s="39">
        <f t="shared" si="26"/>
        <v>450000</v>
      </c>
      <c r="J113" s="39">
        <f t="shared" si="26"/>
        <v>0</v>
      </c>
      <c r="K113" s="93"/>
      <c r="L113" s="94"/>
    </row>
    <row r="114" spans="1:12" s="95" customFormat="1" ht="55.5" customHeight="1">
      <c r="A114" s="59" t="s">
        <v>70</v>
      </c>
      <c r="B114" s="16" t="s">
        <v>88</v>
      </c>
      <c r="C114" s="6">
        <v>200</v>
      </c>
      <c r="D114" s="61">
        <f t="shared" si="23"/>
        <v>450</v>
      </c>
      <c r="E114" s="61">
        <f t="shared" si="23"/>
        <v>0</v>
      </c>
      <c r="F114" s="128">
        <f t="shared" si="17"/>
        <v>450000</v>
      </c>
      <c r="G114" s="136">
        <f t="shared" si="26"/>
        <v>1000</v>
      </c>
      <c r="H114" s="136">
        <f t="shared" si="26"/>
        <v>1000</v>
      </c>
      <c r="I114" s="39">
        <f t="shared" si="26"/>
        <v>450000</v>
      </c>
      <c r="J114" s="39">
        <f t="shared" si="26"/>
        <v>0</v>
      </c>
      <c r="K114" s="93"/>
      <c r="L114" s="94"/>
    </row>
    <row r="115" spans="1:14" s="95" customFormat="1" ht="43.5" customHeight="1">
      <c r="A115" s="30" t="s">
        <v>71</v>
      </c>
      <c r="B115" s="16" t="s">
        <v>88</v>
      </c>
      <c r="C115" s="6">
        <v>240</v>
      </c>
      <c r="D115" s="61">
        <f t="shared" si="23"/>
        <v>450</v>
      </c>
      <c r="E115" s="61">
        <f t="shared" si="23"/>
        <v>0</v>
      </c>
      <c r="F115" s="128">
        <f t="shared" si="17"/>
        <v>450000</v>
      </c>
      <c r="G115" s="136">
        <v>1000</v>
      </c>
      <c r="H115" s="136">
        <v>1000</v>
      </c>
      <c r="I115" s="39">
        <f>60000+65000+60000+195000+70000</f>
        <v>450000</v>
      </c>
      <c r="J115" s="39"/>
      <c r="K115" s="93"/>
      <c r="L115" s="99"/>
      <c r="M115" s="100"/>
      <c r="N115" s="100"/>
    </row>
    <row r="116" spans="1:12" s="97" customFormat="1" ht="39.75" customHeight="1">
      <c r="A116" s="118" t="s">
        <v>25</v>
      </c>
      <c r="B116" s="120" t="s">
        <v>38</v>
      </c>
      <c r="C116" s="107"/>
      <c r="D116" s="108">
        <f t="shared" si="23"/>
        <v>14433.5</v>
      </c>
      <c r="E116" s="108">
        <f t="shared" si="23"/>
        <v>94.6</v>
      </c>
      <c r="F116" s="133">
        <f t="shared" si="17"/>
        <v>14528178.19</v>
      </c>
      <c r="G116" s="137">
        <f>G117+G130+G140+G162</f>
        <v>8887225.48</v>
      </c>
      <c r="H116" s="137">
        <f>H117+H130+H140+H162</f>
        <v>8497204.629999999</v>
      </c>
      <c r="I116" s="109">
        <f>I117+I130+I140+I162</f>
        <v>14433529.889999999</v>
      </c>
      <c r="J116" s="109">
        <f>J117+J130+J140+J162</f>
        <v>94648.29999999999</v>
      </c>
      <c r="K116" s="104"/>
      <c r="L116" s="121"/>
    </row>
    <row r="117" spans="1:12" s="95" customFormat="1" ht="40.5" customHeight="1">
      <c r="A117" s="58" t="s">
        <v>26</v>
      </c>
      <c r="B117" s="10" t="s">
        <v>39</v>
      </c>
      <c r="C117" s="7"/>
      <c r="D117" s="61">
        <f t="shared" si="23"/>
        <v>4025.1</v>
      </c>
      <c r="E117" s="61">
        <f t="shared" si="23"/>
        <v>46.5</v>
      </c>
      <c r="F117" s="128">
        <f t="shared" si="17"/>
        <v>4071569.1300000004</v>
      </c>
      <c r="G117" s="136">
        <f>G118+G121+G124</f>
        <v>1739344.4300000002</v>
      </c>
      <c r="H117" s="136">
        <f>H118+H121+H124</f>
        <v>1116264.7</v>
      </c>
      <c r="I117" s="39">
        <f>I118+I121+I124+I127</f>
        <v>4025113.5100000002</v>
      </c>
      <c r="J117" s="39">
        <f>J118+J121+J124+J127</f>
        <v>46455.62</v>
      </c>
      <c r="K117" s="93"/>
      <c r="L117" s="94"/>
    </row>
    <row r="118" spans="1:13" s="95" customFormat="1" ht="18">
      <c r="A118" s="58" t="s">
        <v>27</v>
      </c>
      <c r="B118" s="10" t="s">
        <v>87</v>
      </c>
      <c r="C118" s="7"/>
      <c r="D118" s="61">
        <f aca="true" t="shared" si="27" ref="D118:E155">+ROUND(I118/1000,1)</f>
        <v>614.4</v>
      </c>
      <c r="E118" s="61">
        <f t="shared" si="27"/>
        <v>0</v>
      </c>
      <c r="F118" s="128">
        <f t="shared" si="17"/>
        <v>614350.78</v>
      </c>
      <c r="G118" s="136">
        <f aca="true" t="shared" si="28" ref="G118:J119">G119</f>
        <v>298001.17000000004</v>
      </c>
      <c r="H118" s="136">
        <f t="shared" si="28"/>
        <v>309881.20999999996</v>
      </c>
      <c r="I118" s="39">
        <f t="shared" si="28"/>
        <v>614350.78</v>
      </c>
      <c r="J118" s="39">
        <f t="shared" si="28"/>
        <v>0</v>
      </c>
      <c r="K118" s="93"/>
      <c r="L118" s="165"/>
      <c r="M118" s="165"/>
    </row>
    <row r="119" spans="1:13" s="95" customFormat="1" ht="40.5" customHeight="1">
      <c r="A119" s="58" t="s">
        <v>86</v>
      </c>
      <c r="B119" s="10" t="s">
        <v>87</v>
      </c>
      <c r="C119" s="7">
        <v>200</v>
      </c>
      <c r="D119" s="61">
        <f t="shared" si="27"/>
        <v>614.4</v>
      </c>
      <c r="E119" s="61">
        <f t="shared" si="27"/>
        <v>0</v>
      </c>
      <c r="F119" s="128">
        <f t="shared" si="17"/>
        <v>614350.78</v>
      </c>
      <c r="G119" s="136">
        <f t="shared" si="28"/>
        <v>298001.17000000004</v>
      </c>
      <c r="H119" s="136">
        <f t="shared" si="28"/>
        <v>309881.20999999996</v>
      </c>
      <c r="I119" s="39">
        <f t="shared" si="28"/>
        <v>614350.78</v>
      </c>
      <c r="J119" s="39">
        <f t="shared" si="28"/>
        <v>0</v>
      </c>
      <c r="K119" s="93"/>
      <c r="L119" s="100"/>
      <c r="M119" s="100"/>
    </row>
    <row r="120" spans="1:12" s="95" customFormat="1" ht="38.25" customHeight="1">
      <c r="A120" s="30" t="s">
        <v>80</v>
      </c>
      <c r="B120" s="10" t="s">
        <v>87</v>
      </c>
      <c r="C120" s="7">
        <v>240</v>
      </c>
      <c r="D120" s="61">
        <f t="shared" si="27"/>
        <v>614.4</v>
      </c>
      <c r="E120" s="61">
        <f t="shared" si="27"/>
        <v>0</v>
      </c>
      <c r="F120" s="128">
        <f t="shared" si="17"/>
        <v>614350.78</v>
      </c>
      <c r="G120" s="136">
        <f>197001.17+101000</f>
        <v>298001.17000000004</v>
      </c>
      <c r="H120" s="136">
        <f>204881.21+105000</f>
        <v>309881.20999999996</v>
      </c>
      <c r="I120" s="39">
        <f>189424.2+19616.5+313577.08+91733</f>
        <v>614350.78</v>
      </c>
      <c r="J120" s="39"/>
      <c r="K120" s="164"/>
      <c r="L120" s="165"/>
    </row>
    <row r="121" spans="1:12" s="95" customFormat="1" ht="36">
      <c r="A121" s="56" t="s">
        <v>61</v>
      </c>
      <c r="B121" s="10" t="s">
        <v>60</v>
      </c>
      <c r="C121" s="7"/>
      <c r="D121" s="61">
        <f t="shared" si="27"/>
        <v>2570</v>
      </c>
      <c r="E121" s="61">
        <f t="shared" si="27"/>
        <v>0</v>
      </c>
      <c r="F121" s="128">
        <f t="shared" si="17"/>
        <v>2570000</v>
      </c>
      <c r="G121" s="136">
        <f aca="true" t="shared" si="29" ref="G121:J122">G122</f>
        <v>1440343.26</v>
      </c>
      <c r="H121" s="136">
        <f t="shared" si="29"/>
        <v>805383.49</v>
      </c>
      <c r="I121" s="39">
        <f t="shared" si="29"/>
        <v>2570000</v>
      </c>
      <c r="J121" s="39">
        <f t="shared" si="29"/>
        <v>0</v>
      </c>
      <c r="K121" s="93"/>
      <c r="L121" s="94"/>
    </row>
    <row r="122" spans="1:12" s="95" customFormat="1" ht="39" customHeight="1">
      <c r="A122" s="56" t="s">
        <v>86</v>
      </c>
      <c r="B122" s="10" t="s">
        <v>60</v>
      </c>
      <c r="C122" s="7">
        <v>200</v>
      </c>
      <c r="D122" s="61">
        <f t="shared" si="27"/>
        <v>2570</v>
      </c>
      <c r="E122" s="61">
        <f t="shared" si="27"/>
        <v>0</v>
      </c>
      <c r="F122" s="128">
        <f t="shared" si="17"/>
        <v>2570000</v>
      </c>
      <c r="G122" s="136">
        <f t="shared" si="29"/>
        <v>1440343.26</v>
      </c>
      <c r="H122" s="136">
        <f t="shared" si="29"/>
        <v>805383.49</v>
      </c>
      <c r="I122" s="39">
        <f t="shared" si="29"/>
        <v>2570000</v>
      </c>
      <c r="J122" s="39">
        <f t="shared" si="29"/>
        <v>0</v>
      </c>
      <c r="K122" s="93"/>
      <c r="L122" s="94"/>
    </row>
    <row r="123" spans="1:12" s="95" customFormat="1" ht="39" customHeight="1">
      <c r="A123" s="30" t="s">
        <v>80</v>
      </c>
      <c r="B123" s="10" t="s">
        <v>60</v>
      </c>
      <c r="C123" s="7">
        <v>240</v>
      </c>
      <c r="D123" s="61">
        <f t="shared" si="27"/>
        <v>2570</v>
      </c>
      <c r="E123" s="61">
        <f t="shared" si="27"/>
        <v>0</v>
      </c>
      <c r="F123" s="128">
        <f t="shared" si="17"/>
        <v>2570000</v>
      </c>
      <c r="G123" s="136">
        <v>1440343.26</v>
      </c>
      <c r="H123" s="136">
        <v>805383.49</v>
      </c>
      <c r="I123" s="39">
        <v>2570000</v>
      </c>
      <c r="J123" s="39"/>
      <c r="K123" s="93"/>
      <c r="L123" s="94"/>
    </row>
    <row r="124" spans="1:12" s="95" customFormat="1" ht="18">
      <c r="A124" s="74" t="s">
        <v>83</v>
      </c>
      <c r="B124" s="10" t="s">
        <v>84</v>
      </c>
      <c r="C124" s="7"/>
      <c r="D124" s="61">
        <f t="shared" si="27"/>
        <v>250</v>
      </c>
      <c r="E124" s="61">
        <f t="shared" si="27"/>
        <v>46.5</v>
      </c>
      <c r="F124" s="128">
        <f t="shared" si="17"/>
        <v>296455.62</v>
      </c>
      <c r="G124" s="136">
        <f>G126</f>
        <v>1000</v>
      </c>
      <c r="H124" s="136">
        <f>H126</f>
        <v>1000</v>
      </c>
      <c r="I124" s="39">
        <f>I126</f>
        <v>250000</v>
      </c>
      <c r="J124" s="39">
        <f>J126</f>
        <v>46455.62</v>
      </c>
      <c r="K124" s="93"/>
      <c r="L124" s="94"/>
    </row>
    <row r="125" spans="1:12" s="103" customFormat="1" ht="39.75" customHeight="1">
      <c r="A125" s="56" t="s">
        <v>86</v>
      </c>
      <c r="B125" s="10" t="s">
        <v>84</v>
      </c>
      <c r="C125" s="7">
        <v>200</v>
      </c>
      <c r="D125" s="61">
        <f t="shared" si="27"/>
        <v>250</v>
      </c>
      <c r="E125" s="61">
        <f t="shared" si="27"/>
        <v>46.5</v>
      </c>
      <c r="F125" s="128">
        <f t="shared" si="17"/>
        <v>296455.62</v>
      </c>
      <c r="G125" s="136">
        <f>G126</f>
        <v>1000</v>
      </c>
      <c r="H125" s="136">
        <f>H126</f>
        <v>1000</v>
      </c>
      <c r="I125" s="39">
        <f>I126</f>
        <v>250000</v>
      </c>
      <c r="J125" s="39">
        <f>J126</f>
        <v>46455.62</v>
      </c>
      <c r="K125" s="101"/>
      <c r="L125" s="102"/>
    </row>
    <row r="126" spans="1:12" s="95" customFormat="1" ht="42" customHeight="1">
      <c r="A126" s="30" t="s">
        <v>80</v>
      </c>
      <c r="B126" s="10" t="s">
        <v>84</v>
      </c>
      <c r="C126" s="7">
        <v>240</v>
      </c>
      <c r="D126" s="61">
        <f t="shared" si="27"/>
        <v>250</v>
      </c>
      <c r="E126" s="61">
        <f t="shared" si="27"/>
        <v>46.5</v>
      </c>
      <c r="F126" s="128">
        <f t="shared" si="17"/>
        <v>296455.62</v>
      </c>
      <c r="G126" s="136">
        <v>1000</v>
      </c>
      <c r="H126" s="136">
        <v>1000</v>
      </c>
      <c r="I126" s="39">
        <f>160000+90000</f>
        <v>250000</v>
      </c>
      <c r="J126" s="39">
        <v>46455.62</v>
      </c>
      <c r="K126" s="93"/>
      <c r="L126" s="94"/>
    </row>
    <row r="127" spans="1:12" s="147" customFormat="1" ht="42" customHeight="1">
      <c r="A127" s="30" t="s">
        <v>181</v>
      </c>
      <c r="B127" s="10" t="s">
        <v>182</v>
      </c>
      <c r="C127" s="7"/>
      <c r="D127" s="61">
        <f aca="true" t="shared" si="30" ref="D127:E129">+ROUND(I127/1000,1)</f>
        <v>590.8</v>
      </c>
      <c r="E127" s="61">
        <f t="shared" si="30"/>
        <v>0</v>
      </c>
      <c r="F127" s="128">
        <f>I127+J127</f>
        <v>590762.73</v>
      </c>
      <c r="G127" s="136">
        <v>0</v>
      </c>
      <c r="H127" s="136">
        <v>0</v>
      </c>
      <c r="I127" s="39">
        <f>I128</f>
        <v>590762.73</v>
      </c>
      <c r="J127" s="39">
        <f>J128</f>
        <v>0</v>
      </c>
      <c r="K127" s="145"/>
      <c r="L127" s="146"/>
    </row>
    <row r="128" spans="1:12" s="147" customFormat="1" ht="28.5" customHeight="1">
      <c r="A128" s="30" t="s">
        <v>77</v>
      </c>
      <c r="B128" s="10" t="s">
        <v>182</v>
      </c>
      <c r="C128" s="7">
        <v>800</v>
      </c>
      <c r="D128" s="61">
        <f t="shared" si="30"/>
        <v>590.8</v>
      </c>
      <c r="E128" s="61">
        <f t="shared" si="30"/>
        <v>0</v>
      </c>
      <c r="F128" s="128">
        <f>I128+J128</f>
        <v>590762.73</v>
      </c>
      <c r="G128" s="136">
        <v>0</v>
      </c>
      <c r="H128" s="136">
        <v>0</v>
      </c>
      <c r="I128" s="39">
        <f>I129</f>
        <v>590762.73</v>
      </c>
      <c r="J128" s="39">
        <f>J129</f>
        <v>0</v>
      </c>
      <c r="K128" s="145"/>
      <c r="L128" s="146"/>
    </row>
    <row r="129" spans="1:12" s="147" customFormat="1" ht="73.5" customHeight="1">
      <c r="A129" s="30" t="s">
        <v>183</v>
      </c>
      <c r="B129" s="10" t="s">
        <v>182</v>
      </c>
      <c r="C129" s="7">
        <v>810</v>
      </c>
      <c r="D129" s="61">
        <f t="shared" si="30"/>
        <v>590.8</v>
      </c>
      <c r="E129" s="61">
        <f t="shared" si="30"/>
        <v>0</v>
      </c>
      <c r="F129" s="128">
        <f>I129+J129</f>
        <v>590762.73</v>
      </c>
      <c r="G129" s="136">
        <v>0</v>
      </c>
      <c r="H129" s="136">
        <v>0</v>
      </c>
      <c r="I129" s="39">
        <v>590762.73</v>
      </c>
      <c r="J129" s="39"/>
      <c r="K129" s="145"/>
      <c r="L129" s="146"/>
    </row>
    <row r="130" spans="1:12" s="95" customFormat="1" ht="38.25" customHeight="1">
      <c r="A130" s="58" t="s">
        <v>28</v>
      </c>
      <c r="B130" s="10" t="s">
        <v>40</v>
      </c>
      <c r="C130" s="7"/>
      <c r="D130" s="61">
        <f t="shared" si="27"/>
        <v>1314.8</v>
      </c>
      <c r="E130" s="61">
        <f t="shared" si="27"/>
        <v>50</v>
      </c>
      <c r="F130" s="128">
        <f t="shared" si="17"/>
        <v>1364815</v>
      </c>
      <c r="G130" s="136">
        <f>G131+G137+G134</f>
        <v>1314815</v>
      </c>
      <c r="H130" s="136">
        <f>H131+H137+H134</f>
        <v>1314815</v>
      </c>
      <c r="I130" s="39">
        <f>I131+I137+I134</f>
        <v>1314815</v>
      </c>
      <c r="J130" s="39">
        <f>J131+J137+J134</f>
        <v>50000</v>
      </c>
      <c r="K130" s="93"/>
      <c r="L130" s="98"/>
    </row>
    <row r="131" spans="1:12" s="95" customFormat="1" ht="24" customHeight="1">
      <c r="A131" s="30" t="s">
        <v>62</v>
      </c>
      <c r="B131" s="10" t="s">
        <v>63</v>
      </c>
      <c r="C131" s="7"/>
      <c r="D131" s="61">
        <f t="shared" si="27"/>
        <v>0</v>
      </c>
      <c r="E131" s="61">
        <f t="shared" si="27"/>
        <v>0</v>
      </c>
      <c r="F131" s="128">
        <f t="shared" si="17"/>
        <v>0</v>
      </c>
      <c r="G131" s="136">
        <f aca="true" t="shared" si="31" ref="G131:J132">G132</f>
        <v>0</v>
      </c>
      <c r="H131" s="136">
        <f t="shared" si="31"/>
        <v>0</v>
      </c>
      <c r="I131" s="39">
        <f t="shared" si="31"/>
        <v>0</v>
      </c>
      <c r="J131" s="39">
        <f t="shared" si="31"/>
        <v>0</v>
      </c>
      <c r="K131" s="93"/>
      <c r="L131" s="94"/>
    </row>
    <row r="132" spans="1:12" s="95" customFormat="1" ht="37.5" customHeight="1">
      <c r="A132" s="56" t="s">
        <v>86</v>
      </c>
      <c r="B132" s="10" t="s">
        <v>63</v>
      </c>
      <c r="C132" s="7">
        <v>200</v>
      </c>
      <c r="D132" s="61">
        <f t="shared" si="27"/>
        <v>0</v>
      </c>
      <c r="E132" s="61">
        <f t="shared" si="27"/>
        <v>0</v>
      </c>
      <c r="F132" s="128">
        <f t="shared" si="17"/>
        <v>0</v>
      </c>
      <c r="G132" s="136">
        <f t="shared" si="31"/>
        <v>0</v>
      </c>
      <c r="H132" s="136">
        <f t="shared" si="31"/>
        <v>0</v>
      </c>
      <c r="I132" s="39">
        <f t="shared" si="31"/>
        <v>0</v>
      </c>
      <c r="J132" s="39">
        <f t="shared" si="31"/>
        <v>0</v>
      </c>
      <c r="K132" s="93"/>
      <c r="L132" s="94"/>
    </row>
    <row r="133" spans="1:12" s="95" customFormat="1" ht="45" customHeight="1">
      <c r="A133" s="30" t="s">
        <v>80</v>
      </c>
      <c r="B133" s="10" t="s">
        <v>63</v>
      </c>
      <c r="C133" s="7">
        <v>240</v>
      </c>
      <c r="D133" s="61">
        <f t="shared" si="27"/>
        <v>0</v>
      </c>
      <c r="E133" s="61">
        <f t="shared" si="27"/>
        <v>0</v>
      </c>
      <c r="F133" s="128">
        <f t="shared" si="17"/>
        <v>0</v>
      </c>
      <c r="G133" s="136">
        <v>0</v>
      </c>
      <c r="H133" s="136">
        <v>0</v>
      </c>
      <c r="I133" s="39">
        <v>0</v>
      </c>
      <c r="J133" s="39"/>
      <c r="K133" s="93"/>
      <c r="L133" s="94"/>
    </row>
    <row r="134" spans="1:10" s="95" customFormat="1" ht="45" customHeight="1">
      <c r="A134" s="30" t="s">
        <v>129</v>
      </c>
      <c r="B134" s="10" t="s">
        <v>185</v>
      </c>
      <c r="C134" s="7"/>
      <c r="D134" s="61">
        <f t="shared" si="27"/>
        <v>0</v>
      </c>
      <c r="E134" s="61">
        <f t="shared" si="27"/>
        <v>50</v>
      </c>
      <c r="F134" s="128">
        <f t="shared" si="17"/>
        <v>50000</v>
      </c>
      <c r="G134" s="136">
        <f aca="true" t="shared" si="32" ref="G134:J135">G135</f>
        <v>0</v>
      </c>
      <c r="H134" s="136">
        <f t="shared" si="32"/>
        <v>0</v>
      </c>
      <c r="I134" s="65">
        <f t="shared" si="32"/>
        <v>0</v>
      </c>
      <c r="J134" s="65">
        <f t="shared" si="32"/>
        <v>50000</v>
      </c>
    </row>
    <row r="135" spans="1:10" s="95" customFormat="1" ht="38.25" customHeight="1">
      <c r="A135" s="56" t="s">
        <v>77</v>
      </c>
      <c r="B135" s="10" t="s">
        <v>185</v>
      </c>
      <c r="C135" s="7">
        <v>200</v>
      </c>
      <c r="D135" s="61">
        <f t="shared" si="27"/>
        <v>0</v>
      </c>
      <c r="E135" s="61">
        <f t="shared" si="27"/>
        <v>50</v>
      </c>
      <c r="F135" s="128">
        <f t="shared" si="17"/>
        <v>50000</v>
      </c>
      <c r="G135" s="136">
        <f t="shared" si="32"/>
        <v>0</v>
      </c>
      <c r="H135" s="136">
        <f t="shared" si="32"/>
        <v>0</v>
      </c>
      <c r="I135" s="65">
        <f t="shared" si="32"/>
        <v>0</v>
      </c>
      <c r="J135" s="65">
        <f t="shared" si="32"/>
        <v>50000</v>
      </c>
    </row>
    <row r="136" spans="1:10" s="95" customFormat="1" ht="39.75" customHeight="1">
      <c r="A136" s="56" t="s">
        <v>72</v>
      </c>
      <c r="B136" s="10" t="s">
        <v>185</v>
      </c>
      <c r="C136" s="7">
        <v>240</v>
      </c>
      <c r="D136" s="61">
        <f t="shared" si="27"/>
        <v>0</v>
      </c>
      <c r="E136" s="61">
        <f t="shared" si="27"/>
        <v>50</v>
      </c>
      <c r="F136" s="128">
        <f t="shared" si="17"/>
        <v>50000</v>
      </c>
      <c r="G136" s="136">
        <v>0</v>
      </c>
      <c r="H136" s="136">
        <v>0</v>
      </c>
      <c r="I136" s="65">
        <v>0</v>
      </c>
      <c r="J136" s="65">
        <v>50000</v>
      </c>
    </row>
    <row r="137" spans="1:12" s="95" customFormat="1" ht="95.25" customHeight="1">
      <c r="A137" s="51" t="s">
        <v>97</v>
      </c>
      <c r="B137" s="10" t="s">
        <v>57</v>
      </c>
      <c r="C137" s="7"/>
      <c r="D137" s="61">
        <f t="shared" si="27"/>
        <v>1314.8</v>
      </c>
      <c r="E137" s="61">
        <f t="shared" si="27"/>
        <v>0</v>
      </c>
      <c r="F137" s="128">
        <f t="shared" si="17"/>
        <v>1314815</v>
      </c>
      <c r="G137" s="136">
        <f aca="true" t="shared" si="33" ref="G137:J138">G138</f>
        <v>1314815</v>
      </c>
      <c r="H137" s="136">
        <f t="shared" si="33"/>
        <v>1314815</v>
      </c>
      <c r="I137" s="39">
        <f t="shared" si="33"/>
        <v>1314815</v>
      </c>
      <c r="J137" s="39">
        <f t="shared" si="33"/>
        <v>0</v>
      </c>
      <c r="K137" s="93"/>
      <c r="L137" s="94"/>
    </row>
    <row r="138" spans="1:12" s="95" customFormat="1" ht="37.5" customHeight="1">
      <c r="A138" s="56" t="s">
        <v>86</v>
      </c>
      <c r="B138" s="10" t="s">
        <v>57</v>
      </c>
      <c r="C138" s="7">
        <v>200</v>
      </c>
      <c r="D138" s="61">
        <f t="shared" si="27"/>
        <v>1314.8</v>
      </c>
      <c r="E138" s="61">
        <f t="shared" si="27"/>
        <v>0</v>
      </c>
      <c r="F138" s="128">
        <f t="shared" si="17"/>
        <v>1314815</v>
      </c>
      <c r="G138" s="136">
        <f t="shared" si="33"/>
        <v>1314815</v>
      </c>
      <c r="H138" s="136">
        <f t="shared" si="33"/>
        <v>1314815</v>
      </c>
      <c r="I138" s="39">
        <f t="shared" si="33"/>
        <v>1314815</v>
      </c>
      <c r="J138" s="39">
        <f t="shared" si="33"/>
        <v>0</v>
      </c>
      <c r="K138" s="93"/>
      <c r="L138" s="94"/>
    </row>
    <row r="139" spans="1:12" s="95" customFormat="1" ht="39" customHeight="1">
      <c r="A139" s="30" t="s">
        <v>80</v>
      </c>
      <c r="B139" s="10" t="s">
        <v>57</v>
      </c>
      <c r="C139" s="7">
        <v>240</v>
      </c>
      <c r="D139" s="61">
        <f t="shared" si="27"/>
        <v>1314.8</v>
      </c>
      <c r="E139" s="61">
        <f t="shared" si="27"/>
        <v>0</v>
      </c>
      <c r="F139" s="128">
        <f t="shared" si="17"/>
        <v>1314815</v>
      </c>
      <c r="G139" s="136">
        <v>1314815</v>
      </c>
      <c r="H139" s="136">
        <v>1314815</v>
      </c>
      <c r="I139" s="39">
        <v>1314815</v>
      </c>
      <c r="J139" s="39"/>
      <c r="K139" s="93"/>
      <c r="L139" s="94"/>
    </row>
    <row r="140" spans="1:12" s="95" customFormat="1" ht="36">
      <c r="A140" s="56" t="s">
        <v>29</v>
      </c>
      <c r="B140" s="16" t="s">
        <v>41</v>
      </c>
      <c r="C140" s="7"/>
      <c r="D140" s="61">
        <f t="shared" si="27"/>
        <v>4074.6</v>
      </c>
      <c r="E140" s="61">
        <f t="shared" si="27"/>
        <v>-254.3</v>
      </c>
      <c r="F140" s="128">
        <f t="shared" si="17"/>
        <v>3820303.4600000004</v>
      </c>
      <c r="G140" s="136">
        <f>G141+G147+G150+G153</f>
        <v>988672</v>
      </c>
      <c r="H140" s="136">
        <f>H141+H147+H150+H153</f>
        <v>1028058.88</v>
      </c>
      <c r="I140" s="39">
        <f>I141+I147+I150+I153+I156+I159</f>
        <v>4074610.7800000003</v>
      </c>
      <c r="J140" s="39">
        <f>J141+J147+J150+J153+J156+J159</f>
        <v>-254307.32</v>
      </c>
      <c r="K140" s="93"/>
      <c r="L140" s="94"/>
    </row>
    <row r="141" spans="1:12" s="95" customFormat="1" ht="24" customHeight="1">
      <c r="A141" s="58" t="s">
        <v>7</v>
      </c>
      <c r="B141" s="18" t="s">
        <v>42</v>
      </c>
      <c r="C141" s="7"/>
      <c r="D141" s="61">
        <f t="shared" si="27"/>
        <v>1683.7</v>
      </c>
      <c r="E141" s="61">
        <f t="shared" si="27"/>
        <v>0</v>
      </c>
      <c r="F141" s="128">
        <f t="shared" si="17"/>
        <v>1683689.83</v>
      </c>
      <c r="G141" s="136">
        <f>G144+G143</f>
        <v>985672</v>
      </c>
      <c r="H141" s="136">
        <f>H144+H143</f>
        <v>1025058.88</v>
      </c>
      <c r="I141" s="39">
        <f>I144+I143</f>
        <v>1683689.83</v>
      </c>
      <c r="J141" s="39">
        <f>J144+J143</f>
        <v>0</v>
      </c>
      <c r="K141" s="93"/>
      <c r="L141" s="94"/>
    </row>
    <row r="142" spans="1:12" s="95" customFormat="1" ht="39" customHeight="1">
      <c r="A142" s="56" t="s">
        <v>86</v>
      </c>
      <c r="B142" s="18" t="s">
        <v>42</v>
      </c>
      <c r="C142" s="7">
        <v>200</v>
      </c>
      <c r="D142" s="61">
        <f t="shared" si="27"/>
        <v>1683.7</v>
      </c>
      <c r="E142" s="61">
        <f t="shared" si="27"/>
        <v>0</v>
      </c>
      <c r="F142" s="128">
        <f t="shared" si="17"/>
        <v>1683689.83</v>
      </c>
      <c r="G142" s="136">
        <f>G143</f>
        <v>985672</v>
      </c>
      <c r="H142" s="136">
        <f>H143</f>
        <v>1025058.88</v>
      </c>
      <c r="I142" s="39">
        <f>I143</f>
        <v>1683689.83</v>
      </c>
      <c r="J142" s="39">
        <f>J143</f>
        <v>0</v>
      </c>
      <c r="K142" s="93"/>
      <c r="L142" s="94"/>
    </row>
    <row r="143" spans="1:12" s="95" customFormat="1" ht="36" customHeight="1">
      <c r="A143" s="30" t="s">
        <v>80</v>
      </c>
      <c r="B143" s="18" t="s">
        <v>42</v>
      </c>
      <c r="C143" s="7">
        <v>240</v>
      </c>
      <c r="D143" s="61">
        <f t="shared" si="27"/>
        <v>1683.7</v>
      </c>
      <c r="E143" s="61">
        <f t="shared" si="27"/>
        <v>0</v>
      </c>
      <c r="F143" s="128">
        <f t="shared" si="17"/>
        <v>1683689.83</v>
      </c>
      <c r="G143" s="136">
        <v>985672</v>
      </c>
      <c r="H143" s="136">
        <v>1025058.88</v>
      </c>
      <c r="I143" s="39">
        <f>1046800+36889.83+300000+300000</f>
        <v>1683689.83</v>
      </c>
      <c r="J143" s="39"/>
      <c r="K143" s="93"/>
      <c r="L143" s="94"/>
    </row>
    <row r="144" spans="1:12" s="2" customFormat="1" ht="24" customHeight="1" hidden="1">
      <c r="A144" s="30" t="s">
        <v>77</v>
      </c>
      <c r="B144" s="18" t="s">
        <v>42</v>
      </c>
      <c r="C144" s="7">
        <v>800</v>
      </c>
      <c r="D144" s="61">
        <f t="shared" si="27"/>
        <v>0</v>
      </c>
      <c r="E144" s="61">
        <f t="shared" si="27"/>
        <v>0</v>
      </c>
      <c r="F144" s="128">
        <f t="shared" si="17"/>
        <v>0</v>
      </c>
      <c r="G144" s="136"/>
      <c r="H144" s="136"/>
      <c r="I144" s="39">
        <f>I145+I146</f>
        <v>0</v>
      </c>
      <c r="J144" s="39">
        <f>J145+J146</f>
        <v>0</v>
      </c>
      <c r="K144" s="20"/>
      <c r="L144" s="26"/>
    </row>
    <row r="145" spans="1:12" s="2" customFormat="1" ht="19.5" customHeight="1" hidden="1">
      <c r="A145" s="30" t="s">
        <v>72</v>
      </c>
      <c r="B145" s="18" t="s">
        <v>42</v>
      </c>
      <c r="C145" s="7">
        <v>830</v>
      </c>
      <c r="D145" s="61">
        <f t="shared" si="27"/>
        <v>0</v>
      </c>
      <c r="E145" s="61">
        <f t="shared" si="27"/>
        <v>0</v>
      </c>
      <c r="F145" s="128">
        <f t="shared" si="17"/>
        <v>0</v>
      </c>
      <c r="G145" s="136"/>
      <c r="H145" s="136"/>
      <c r="I145" s="39"/>
      <c r="J145" s="39"/>
      <c r="K145" s="20"/>
      <c r="L145" s="26"/>
    </row>
    <row r="146" spans="1:12" s="2" customFormat="1" ht="19.5" customHeight="1" hidden="1">
      <c r="A146" s="30" t="s">
        <v>90</v>
      </c>
      <c r="B146" s="18" t="s">
        <v>42</v>
      </c>
      <c r="C146" s="7">
        <v>850</v>
      </c>
      <c r="D146" s="61">
        <f t="shared" si="27"/>
        <v>0</v>
      </c>
      <c r="E146" s="61">
        <f t="shared" si="27"/>
        <v>0</v>
      </c>
      <c r="F146" s="128">
        <f t="shared" si="17"/>
        <v>0</v>
      </c>
      <c r="G146" s="136"/>
      <c r="H146" s="136"/>
      <c r="I146" s="39"/>
      <c r="J146" s="39"/>
      <c r="K146" s="20"/>
      <c r="L146" s="26"/>
    </row>
    <row r="147" spans="1:12" s="95" customFormat="1" ht="24" customHeight="1">
      <c r="A147" s="56" t="s">
        <v>8</v>
      </c>
      <c r="B147" s="18" t="s">
        <v>43</v>
      </c>
      <c r="C147" s="7"/>
      <c r="D147" s="61">
        <f t="shared" si="27"/>
        <v>15</v>
      </c>
      <c r="E147" s="61">
        <f t="shared" si="27"/>
        <v>-5.3</v>
      </c>
      <c r="F147" s="128">
        <f t="shared" si="17"/>
        <v>9656</v>
      </c>
      <c r="G147" s="136">
        <f aca="true" t="shared" si="34" ref="G147:J148">G148</f>
        <v>1000</v>
      </c>
      <c r="H147" s="136">
        <f t="shared" si="34"/>
        <v>1000</v>
      </c>
      <c r="I147" s="39">
        <f t="shared" si="34"/>
        <v>15000</v>
      </c>
      <c r="J147" s="39">
        <f t="shared" si="34"/>
        <v>-5344</v>
      </c>
      <c r="K147" s="93"/>
      <c r="L147" s="94"/>
    </row>
    <row r="148" spans="1:12" s="95" customFormat="1" ht="39" customHeight="1">
      <c r="A148" s="56" t="s">
        <v>86</v>
      </c>
      <c r="B148" s="18" t="s">
        <v>43</v>
      </c>
      <c r="C148" s="7">
        <v>200</v>
      </c>
      <c r="D148" s="61">
        <f t="shared" si="27"/>
        <v>15</v>
      </c>
      <c r="E148" s="61">
        <f t="shared" si="27"/>
        <v>-5.3</v>
      </c>
      <c r="F148" s="128">
        <f t="shared" si="17"/>
        <v>9656</v>
      </c>
      <c r="G148" s="136">
        <f t="shared" si="34"/>
        <v>1000</v>
      </c>
      <c r="H148" s="136">
        <f t="shared" si="34"/>
        <v>1000</v>
      </c>
      <c r="I148" s="39">
        <f t="shared" si="34"/>
        <v>15000</v>
      </c>
      <c r="J148" s="39">
        <f t="shared" si="34"/>
        <v>-5344</v>
      </c>
      <c r="K148" s="93"/>
      <c r="L148" s="94"/>
    </row>
    <row r="149" spans="1:12" s="95" customFormat="1" ht="35.25" customHeight="1">
      <c r="A149" s="30" t="s">
        <v>80</v>
      </c>
      <c r="B149" s="18" t="s">
        <v>43</v>
      </c>
      <c r="C149" s="7">
        <v>240</v>
      </c>
      <c r="D149" s="61">
        <f t="shared" si="27"/>
        <v>15</v>
      </c>
      <c r="E149" s="61">
        <f t="shared" si="27"/>
        <v>-5.3</v>
      </c>
      <c r="F149" s="128">
        <f t="shared" si="17"/>
        <v>9656</v>
      </c>
      <c r="G149" s="136">
        <v>1000</v>
      </c>
      <c r="H149" s="136">
        <v>1000</v>
      </c>
      <c r="I149" s="39">
        <f>5000+10000</f>
        <v>15000</v>
      </c>
      <c r="J149" s="39">
        <v>-5344</v>
      </c>
      <c r="K149" s="93"/>
      <c r="L149" s="94"/>
    </row>
    <row r="150" spans="1:12" s="95" customFormat="1" ht="23.25" customHeight="1">
      <c r="A150" s="56" t="s">
        <v>9</v>
      </c>
      <c r="B150" s="18" t="s">
        <v>44</v>
      </c>
      <c r="C150" s="7"/>
      <c r="D150" s="61">
        <f t="shared" si="27"/>
        <v>1059.5</v>
      </c>
      <c r="E150" s="61">
        <f t="shared" si="27"/>
        <v>-304.5</v>
      </c>
      <c r="F150" s="128">
        <f t="shared" si="17"/>
        <v>754956</v>
      </c>
      <c r="G150" s="136">
        <f aca="true" t="shared" si="35" ref="G150:J151">G151</f>
        <v>1000</v>
      </c>
      <c r="H150" s="136">
        <f t="shared" si="35"/>
        <v>1000</v>
      </c>
      <c r="I150" s="39">
        <f t="shared" si="35"/>
        <v>1059499.75</v>
      </c>
      <c r="J150" s="39">
        <f t="shared" si="35"/>
        <v>-304543.75</v>
      </c>
      <c r="K150" s="93"/>
      <c r="L150" s="94"/>
    </row>
    <row r="151" spans="1:12" s="95" customFormat="1" ht="39" customHeight="1">
      <c r="A151" s="56" t="s">
        <v>86</v>
      </c>
      <c r="B151" s="18" t="s">
        <v>44</v>
      </c>
      <c r="C151" s="7">
        <v>200</v>
      </c>
      <c r="D151" s="61">
        <f t="shared" si="27"/>
        <v>1059.5</v>
      </c>
      <c r="E151" s="61">
        <f t="shared" si="27"/>
        <v>-304.5</v>
      </c>
      <c r="F151" s="128">
        <f t="shared" si="17"/>
        <v>754956</v>
      </c>
      <c r="G151" s="136">
        <f t="shared" si="35"/>
        <v>1000</v>
      </c>
      <c r="H151" s="136">
        <f t="shared" si="35"/>
        <v>1000</v>
      </c>
      <c r="I151" s="39">
        <f t="shared" si="35"/>
        <v>1059499.75</v>
      </c>
      <c r="J151" s="39">
        <f t="shared" si="35"/>
        <v>-304543.75</v>
      </c>
      <c r="K151" s="93"/>
      <c r="L151" s="94"/>
    </row>
    <row r="152" spans="1:12" s="95" customFormat="1" ht="39.75" customHeight="1">
      <c r="A152" s="30" t="s">
        <v>80</v>
      </c>
      <c r="B152" s="18" t="s">
        <v>44</v>
      </c>
      <c r="C152" s="7">
        <v>240</v>
      </c>
      <c r="D152" s="61">
        <f t="shared" si="27"/>
        <v>1059.5</v>
      </c>
      <c r="E152" s="61">
        <f t="shared" si="27"/>
        <v>-304.5</v>
      </c>
      <c r="F152" s="128">
        <f t="shared" si="17"/>
        <v>754956</v>
      </c>
      <c r="G152" s="136">
        <v>1000</v>
      </c>
      <c r="H152" s="136">
        <v>1000</v>
      </c>
      <c r="I152" s="39">
        <f>50000+309499.75+700000</f>
        <v>1059499.75</v>
      </c>
      <c r="J152" s="39">
        <v>-304543.75</v>
      </c>
      <c r="K152" s="93"/>
      <c r="L152" s="94"/>
    </row>
    <row r="153" spans="1:12" s="95" customFormat="1" ht="21" customHeight="1">
      <c r="A153" s="56" t="s">
        <v>59</v>
      </c>
      <c r="B153" s="18" t="s">
        <v>45</v>
      </c>
      <c r="C153" s="7"/>
      <c r="D153" s="61">
        <f t="shared" si="27"/>
        <v>1316.4</v>
      </c>
      <c r="E153" s="61">
        <f t="shared" si="27"/>
        <v>0</v>
      </c>
      <c r="F153" s="128">
        <f t="shared" si="17"/>
        <v>1316421.2000000002</v>
      </c>
      <c r="G153" s="136">
        <f aca="true" t="shared" si="36" ref="G153:J154">G154</f>
        <v>1000</v>
      </c>
      <c r="H153" s="136">
        <f t="shared" si="36"/>
        <v>1000</v>
      </c>
      <c r="I153" s="39">
        <f t="shared" si="36"/>
        <v>1316421.2000000002</v>
      </c>
      <c r="J153" s="39">
        <f t="shared" si="36"/>
        <v>0</v>
      </c>
      <c r="K153" s="93"/>
      <c r="L153" s="94"/>
    </row>
    <row r="154" spans="1:12" s="95" customFormat="1" ht="43.5" customHeight="1">
      <c r="A154" s="56" t="s">
        <v>86</v>
      </c>
      <c r="B154" s="18" t="s">
        <v>45</v>
      </c>
      <c r="C154" s="7">
        <v>200</v>
      </c>
      <c r="D154" s="61">
        <f t="shared" si="27"/>
        <v>1316.4</v>
      </c>
      <c r="E154" s="61">
        <f t="shared" si="27"/>
        <v>0</v>
      </c>
      <c r="F154" s="128">
        <f t="shared" si="17"/>
        <v>1316421.2000000002</v>
      </c>
      <c r="G154" s="136">
        <f t="shared" si="36"/>
        <v>1000</v>
      </c>
      <c r="H154" s="136">
        <f t="shared" si="36"/>
        <v>1000</v>
      </c>
      <c r="I154" s="39">
        <f t="shared" si="36"/>
        <v>1316421.2000000002</v>
      </c>
      <c r="J154" s="39">
        <f t="shared" si="36"/>
        <v>0</v>
      </c>
      <c r="K154" s="93"/>
      <c r="L154" s="94"/>
    </row>
    <row r="155" spans="1:13" s="95" customFormat="1" ht="36" customHeight="1">
      <c r="A155" s="30" t="s">
        <v>80</v>
      </c>
      <c r="B155" s="18" t="s">
        <v>45</v>
      </c>
      <c r="C155" s="7">
        <v>240</v>
      </c>
      <c r="D155" s="61">
        <f t="shared" si="27"/>
        <v>1316.4</v>
      </c>
      <c r="E155" s="61">
        <f t="shared" si="27"/>
        <v>0</v>
      </c>
      <c r="F155" s="128">
        <f t="shared" si="17"/>
        <v>1316421.2000000002</v>
      </c>
      <c r="G155" s="136">
        <v>1000</v>
      </c>
      <c r="H155" s="136">
        <v>1000</v>
      </c>
      <c r="I155" s="39">
        <f>99244.22+150000+2080264.98-837088-176000</f>
        <v>1316421.2000000002</v>
      </c>
      <c r="J155" s="39"/>
      <c r="K155" s="93"/>
      <c r="L155" s="96"/>
      <c r="M155" s="97"/>
    </row>
    <row r="156" spans="1:13" s="95" customFormat="1" ht="36" customHeight="1">
      <c r="A156" s="30" t="s">
        <v>129</v>
      </c>
      <c r="B156" s="18" t="s">
        <v>184</v>
      </c>
      <c r="C156" s="7"/>
      <c r="D156" s="61">
        <f aca="true" t="shared" si="37" ref="D156:E158">+ROUND(I156/1000,1)</f>
        <v>0</v>
      </c>
      <c r="E156" s="61">
        <f t="shared" si="37"/>
        <v>55.6</v>
      </c>
      <c r="F156" s="128">
        <f aca="true" t="shared" si="38" ref="F156:F161">I156+J156</f>
        <v>55580.43</v>
      </c>
      <c r="G156" s="136">
        <v>0</v>
      </c>
      <c r="H156" s="136">
        <v>0</v>
      </c>
      <c r="I156" s="39">
        <f>I157</f>
        <v>0</v>
      </c>
      <c r="J156" s="39">
        <f>J157</f>
        <v>55580.43</v>
      </c>
      <c r="K156" s="93"/>
      <c r="L156" s="96"/>
      <c r="M156" s="97"/>
    </row>
    <row r="157" spans="1:13" s="95" customFormat="1" ht="36" customHeight="1">
      <c r="A157" s="56" t="s">
        <v>77</v>
      </c>
      <c r="B157" s="18" t="s">
        <v>184</v>
      </c>
      <c r="C157" s="7">
        <v>800</v>
      </c>
      <c r="D157" s="61">
        <f t="shared" si="37"/>
        <v>0</v>
      </c>
      <c r="E157" s="61">
        <f t="shared" si="37"/>
        <v>55.6</v>
      </c>
      <c r="F157" s="128">
        <f t="shared" si="38"/>
        <v>55580.43</v>
      </c>
      <c r="G157" s="136">
        <v>0</v>
      </c>
      <c r="H157" s="136">
        <v>0</v>
      </c>
      <c r="I157" s="39">
        <f>I158</f>
        <v>0</v>
      </c>
      <c r="J157" s="39">
        <f>J158</f>
        <v>55580.43</v>
      </c>
      <c r="K157" s="93"/>
      <c r="L157" s="96"/>
      <c r="M157" s="97"/>
    </row>
    <row r="158" spans="1:13" s="95" customFormat="1" ht="36" customHeight="1">
      <c r="A158" s="56" t="s">
        <v>72</v>
      </c>
      <c r="B158" s="18" t="s">
        <v>184</v>
      </c>
      <c r="C158" s="7">
        <v>830</v>
      </c>
      <c r="D158" s="61">
        <f t="shared" si="37"/>
        <v>0</v>
      </c>
      <c r="E158" s="61">
        <f t="shared" si="37"/>
        <v>55.6</v>
      </c>
      <c r="F158" s="128">
        <f t="shared" si="38"/>
        <v>55580.43</v>
      </c>
      <c r="G158" s="136">
        <v>0</v>
      </c>
      <c r="H158" s="136">
        <v>0</v>
      </c>
      <c r="I158" s="39">
        <f>100000-100000</f>
        <v>0</v>
      </c>
      <c r="J158" s="39">
        <v>55580.43</v>
      </c>
      <c r="K158" s="93"/>
      <c r="L158" s="96"/>
      <c r="M158" s="97"/>
    </row>
    <row r="159" spans="1:13" s="95" customFormat="1" ht="36" customHeight="1">
      <c r="A159" s="30" t="s">
        <v>156</v>
      </c>
      <c r="B159" s="16" t="s">
        <v>157</v>
      </c>
      <c r="C159" s="7"/>
      <c r="D159" s="61">
        <f aca="true" t="shared" si="39" ref="D159:E161">+ROUND(I159/1000,1)</f>
        <v>0</v>
      </c>
      <c r="E159" s="61">
        <f t="shared" si="39"/>
        <v>0</v>
      </c>
      <c r="F159" s="128">
        <f t="shared" si="38"/>
        <v>0</v>
      </c>
      <c r="G159" s="136">
        <v>0</v>
      </c>
      <c r="H159" s="136">
        <v>0</v>
      </c>
      <c r="I159" s="39">
        <f>I160</f>
        <v>0</v>
      </c>
      <c r="J159" s="39">
        <f>J160</f>
        <v>0</v>
      </c>
      <c r="K159" s="93"/>
      <c r="L159" s="96"/>
      <c r="M159" s="97"/>
    </row>
    <row r="160" spans="1:13" s="95" customFormat="1" ht="36" customHeight="1">
      <c r="A160" s="30" t="s">
        <v>86</v>
      </c>
      <c r="B160" s="16" t="s">
        <v>157</v>
      </c>
      <c r="C160" s="7">
        <v>200</v>
      </c>
      <c r="D160" s="61">
        <f t="shared" si="39"/>
        <v>0</v>
      </c>
      <c r="E160" s="61">
        <f t="shared" si="39"/>
        <v>0</v>
      </c>
      <c r="F160" s="128">
        <f t="shared" si="38"/>
        <v>0</v>
      </c>
      <c r="G160" s="136">
        <v>0</v>
      </c>
      <c r="H160" s="136">
        <v>0</v>
      </c>
      <c r="I160" s="39">
        <f>I161</f>
        <v>0</v>
      </c>
      <c r="J160" s="39">
        <f>J161</f>
        <v>0</v>
      </c>
      <c r="K160" s="93"/>
      <c r="L160" s="96"/>
      <c r="M160" s="97"/>
    </row>
    <row r="161" spans="1:13" s="95" customFormat="1" ht="36" customHeight="1">
      <c r="A161" s="30" t="s">
        <v>80</v>
      </c>
      <c r="B161" s="16" t="s">
        <v>157</v>
      </c>
      <c r="C161" s="7">
        <v>240</v>
      </c>
      <c r="D161" s="61">
        <f t="shared" si="39"/>
        <v>0</v>
      </c>
      <c r="E161" s="61">
        <f t="shared" si="39"/>
        <v>0</v>
      </c>
      <c r="F161" s="128">
        <f t="shared" si="38"/>
        <v>0</v>
      </c>
      <c r="G161" s="136">
        <v>0</v>
      </c>
      <c r="H161" s="136">
        <v>0</v>
      </c>
      <c r="I161" s="39">
        <f>95900-95900</f>
        <v>0</v>
      </c>
      <c r="J161" s="39"/>
      <c r="K161" s="93"/>
      <c r="L161" s="96"/>
      <c r="M161" s="97"/>
    </row>
    <row r="162" spans="1:12" s="95" customFormat="1" ht="39" customHeight="1">
      <c r="A162" s="56" t="s">
        <v>68</v>
      </c>
      <c r="B162" s="18" t="s">
        <v>81</v>
      </c>
      <c r="C162" s="7"/>
      <c r="D162" s="61">
        <f aca="true" t="shared" si="40" ref="D162:E186">+ROUND(I162/1000,1)</f>
        <v>5019</v>
      </c>
      <c r="E162" s="61">
        <f t="shared" si="40"/>
        <v>252.5</v>
      </c>
      <c r="F162" s="128">
        <f t="shared" si="17"/>
        <v>5271490.6</v>
      </c>
      <c r="G162" s="136">
        <f>G163+G170</f>
        <v>4844394.05</v>
      </c>
      <c r="H162" s="136">
        <f>H163+H170</f>
        <v>5038066.05</v>
      </c>
      <c r="I162" s="39">
        <f>I163+I170</f>
        <v>5018990.6</v>
      </c>
      <c r="J162" s="39">
        <f>J163+J170</f>
        <v>252500</v>
      </c>
      <c r="K162" s="93"/>
      <c r="L162" s="94"/>
    </row>
    <row r="163" spans="1:12" s="97" customFormat="1" ht="41.25" customHeight="1">
      <c r="A163" s="56" t="s">
        <v>69</v>
      </c>
      <c r="B163" s="18" t="s">
        <v>73</v>
      </c>
      <c r="C163" s="7"/>
      <c r="D163" s="61">
        <f t="shared" si="40"/>
        <v>3371.3</v>
      </c>
      <c r="E163" s="61">
        <f t="shared" si="40"/>
        <v>252.5</v>
      </c>
      <c r="F163" s="128">
        <f t="shared" si="17"/>
        <v>3623790.6</v>
      </c>
      <c r="G163" s="136">
        <f>G164+G166+G168</f>
        <v>3196694.05</v>
      </c>
      <c r="H163" s="136">
        <f>H164+H166+H168</f>
        <v>3390366.05</v>
      </c>
      <c r="I163" s="39">
        <f>I164+I166+I168</f>
        <v>3371290.6</v>
      </c>
      <c r="J163" s="39">
        <f>J164+J166+J168</f>
        <v>252500</v>
      </c>
      <c r="K163" s="104"/>
      <c r="L163" s="96"/>
    </row>
    <row r="164" spans="1:12" s="97" customFormat="1" ht="75.75" customHeight="1">
      <c r="A164" s="30" t="s">
        <v>74</v>
      </c>
      <c r="B164" s="18" t="s">
        <v>73</v>
      </c>
      <c r="C164" s="7">
        <v>100</v>
      </c>
      <c r="D164" s="61">
        <f t="shared" si="40"/>
        <v>2662.7</v>
      </c>
      <c r="E164" s="61">
        <f t="shared" si="40"/>
        <v>102.5</v>
      </c>
      <c r="F164" s="128">
        <f t="shared" si="17"/>
        <v>2765180.75</v>
      </c>
      <c r="G164" s="136">
        <f>G165</f>
        <v>2777194.05</v>
      </c>
      <c r="H164" s="136">
        <f>H165</f>
        <v>2954266.05</v>
      </c>
      <c r="I164" s="39">
        <f>I165</f>
        <v>2662680.75</v>
      </c>
      <c r="J164" s="39">
        <f>J165</f>
        <v>102500</v>
      </c>
      <c r="K164" s="104"/>
      <c r="L164" s="96"/>
    </row>
    <row r="165" spans="1:13" s="95" customFormat="1" ht="24.75" customHeight="1">
      <c r="A165" s="56" t="s">
        <v>91</v>
      </c>
      <c r="B165" s="18" t="s">
        <v>73</v>
      </c>
      <c r="C165" s="7">
        <v>110</v>
      </c>
      <c r="D165" s="61">
        <f t="shared" si="40"/>
        <v>2662.7</v>
      </c>
      <c r="E165" s="61">
        <f t="shared" si="40"/>
        <v>102.5</v>
      </c>
      <c r="F165" s="128">
        <f t="shared" si="17"/>
        <v>2765180.75</v>
      </c>
      <c r="G165" s="136">
        <v>2777194.05</v>
      </c>
      <c r="H165" s="136">
        <v>2954266.05</v>
      </c>
      <c r="I165" s="39">
        <v>2662680.75</v>
      </c>
      <c r="J165" s="39">
        <v>102500</v>
      </c>
      <c r="K165" s="93"/>
      <c r="L165" s="96"/>
      <c r="M165" s="97"/>
    </row>
    <row r="166" spans="1:13" s="95" customFormat="1" ht="37.5" customHeight="1">
      <c r="A166" s="56" t="s">
        <v>86</v>
      </c>
      <c r="B166" s="18" t="s">
        <v>73</v>
      </c>
      <c r="C166" s="7">
        <v>200</v>
      </c>
      <c r="D166" s="61">
        <f t="shared" si="40"/>
        <v>707.6</v>
      </c>
      <c r="E166" s="61">
        <f t="shared" si="40"/>
        <v>150</v>
      </c>
      <c r="F166" s="128">
        <f t="shared" si="17"/>
        <v>857609.8500000001</v>
      </c>
      <c r="G166" s="136">
        <f>G167</f>
        <v>419500</v>
      </c>
      <c r="H166" s="136">
        <f>H167</f>
        <v>436100</v>
      </c>
      <c r="I166" s="39">
        <f>I167</f>
        <v>707609.8500000001</v>
      </c>
      <c r="J166" s="39">
        <f>J167</f>
        <v>150000</v>
      </c>
      <c r="K166" s="93"/>
      <c r="L166" s="96"/>
      <c r="M166" s="97"/>
    </row>
    <row r="167" spans="1:13" s="95" customFormat="1" ht="42" customHeight="1">
      <c r="A167" s="30" t="s">
        <v>79</v>
      </c>
      <c r="B167" s="18" t="s">
        <v>73</v>
      </c>
      <c r="C167" s="7">
        <v>240</v>
      </c>
      <c r="D167" s="61">
        <f t="shared" si="40"/>
        <v>707.6</v>
      </c>
      <c r="E167" s="61">
        <f t="shared" si="40"/>
        <v>150</v>
      </c>
      <c r="F167" s="128">
        <f t="shared" si="17"/>
        <v>857609.8500000001</v>
      </c>
      <c r="G167" s="136">
        <v>419500</v>
      </c>
      <c r="H167" s="136">
        <v>436100</v>
      </c>
      <c r="I167" s="39">
        <f>543028+96722.29+67859.56</f>
        <v>707609.8500000001</v>
      </c>
      <c r="J167" s="39">
        <v>150000</v>
      </c>
      <c r="K167" s="93"/>
      <c r="L167" s="96"/>
      <c r="M167" s="97"/>
    </row>
    <row r="168" spans="1:13" s="95" customFormat="1" ht="18">
      <c r="A168" s="30" t="s">
        <v>77</v>
      </c>
      <c r="B168" s="18" t="s">
        <v>73</v>
      </c>
      <c r="C168" s="7">
        <v>800</v>
      </c>
      <c r="D168" s="61">
        <f t="shared" si="40"/>
        <v>1</v>
      </c>
      <c r="E168" s="61">
        <f t="shared" si="40"/>
        <v>0</v>
      </c>
      <c r="F168" s="128">
        <f t="shared" si="17"/>
        <v>1000</v>
      </c>
      <c r="G168" s="136">
        <v>0</v>
      </c>
      <c r="H168" s="136">
        <v>0</v>
      </c>
      <c r="I168" s="39">
        <f>I169</f>
        <v>1000</v>
      </c>
      <c r="J168" s="39">
        <f>J169</f>
        <v>0</v>
      </c>
      <c r="K168" s="93"/>
      <c r="L168" s="96"/>
      <c r="M168" s="97"/>
    </row>
    <row r="169" spans="1:13" s="95" customFormat="1" ht="18">
      <c r="A169" s="30" t="s">
        <v>78</v>
      </c>
      <c r="B169" s="18" t="s">
        <v>73</v>
      </c>
      <c r="C169" s="7">
        <v>850</v>
      </c>
      <c r="D169" s="61">
        <f t="shared" si="40"/>
        <v>1</v>
      </c>
      <c r="E169" s="61">
        <f t="shared" si="40"/>
        <v>0</v>
      </c>
      <c r="F169" s="128">
        <f t="shared" si="17"/>
        <v>1000</v>
      </c>
      <c r="G169" s="136">
        <v>0</v>
      </c>
      <c r="H169" s="136">
        <v>0</v>
      </c>
      <c r="I169" s="39">
        <v>1000</v>
      </c>
      <c r="J169" s="39"/>
      <c r="K169" s="93"/>
      <c r="L169" s="96"/>
      <c r="M169" s="97"/>
    </row>
    <row r="170" spans="1:13" s="95" customFormat="1" ht="81" customHeight="1">
      <c r="A170" s="51" t="s">
        <v>96</v>
      </c>
      <c r="B170" s="18" t="s">
        <v>66</v>
      </c>
      <c r="C170" s="7"/>
      <c r="D170" s="61">
        <f t="shared" si="40"/>
        <v>1647.7</v>
      </c>
      <c r="E170" s="61">
        <f t="shared" si="40"/>
        <v>0</v>
      </c>
      <c r="F170" s="128">
        <f t="shared" si="17"/>
        <v>1647700</v>
      </c>
      <c r="G170" s="136">
        <f aca="true" t="shared" si="41" ref="G170:J171">G171</f>
        <v>1647700</v>
      </c>
      <c r="H170" s="136">
        <f t="shared" si="41"/>
        <v>1647700</v>
      </c>
      <c r="I170" s="39">
        <f t="shared" si="41"/>
        <v>1647700</v>
      </c>
      <c r="J170" s="39">
        <f t="shared" si="41"/>
        <v>0</v>
      </c>
      <c r="K170" s="93"/>
      <c r="L170" s="96"/>
      <c r="M170" s="97"/>
    </row>
    <row r="171" spans="1:13" s="95" customFormat="1" ht="72" customHeight="1">
      <c r="A171" s="30" t="s">
        <v>74</v>
      </c>
      <c r="B171" s="18" t="s">
        <v>66</v>
      </c>
      <c r="C171" s="7">
        <v>100</v>
      </c>
      <c r="D171" s="61">
        <f t="shared" si="40"/>
        <v>1647.7</v>
      </c>
      <c r="E171" s="61">
        <f t="shared" si="40"/>
        <v>0</v>
      </c>
      <c r="F171" s="128">
        <f t="shared" si="17"/>
        <v>1647700</v>
      </c>
      <c r="G171" s="136">
        <f t="shared" si="41"/>
        <v>1647700</v>
      </c>
      <c r="H171" s="136">
        <f t="shared" si="41"/>
        <v>1647700</v>
      </c>
      <c r="I171" s="39">
        <f t="shared" si="41"/>
        <v>1647700</v>
      </c>
      <c r="J171" s="39">
        <f t="shared" si="41"/>
        <v>0</v>
      </c>
      <c r="K171" s="93"/>
      <c r="L171" s="96"/>
      <c r="M171" s="97"/>
    </row>
    <row r="172" spans="1:13" s="95" customFormat="1" ht="21.75" customHeight="1">
      <c r="A172" s="56" t="s">
        <v>91</v>
      </c>
      <c r="B172" s="18" t="s">
        <v>66</v>
      </c>
      <c r="C172" s="7">
        <v>110</v>
      </c>
      <c r="D172" s="61">
        <f t="shared" si="40"/>
        <v>1647.7</v>
      </c>
      <c r="E172" s="61">
        <f t="shared" si="40"/>
        <v>0</v>
      </c>
      <c r="F172" s="128">
        <f t="shared" si="17"/>
        <v>1647700</v>
      </c>
      <c r="G172" s="136">
        <v>1647700</v>
      </c>
      <c r="H172" s="136">
        <v>1647700</v>
      </c>
      <c r="I172" s="39">
        <v>1647700</v>
      </c>
      <c r="J172" s="39"/>
      <c r="K172" s="93"/>
      <c r="L172" s="96"/>
      <c r="M172" s="97"/>
    </row>
    <row r="173" spans="1:12" s="97" customFormat="1" ht="35.25" customHeight="1">
      <c r="A173" s="122" t="s">
        <v>123</v>
      </c>
      <c r="B173" s="123" t="s">
        <v>124</v>
      </c>
      <c r="C173" s="107"/>
      <c r="D173" s="108">
        <f t="shared" si="40"/>
        <v>86.7</v>
      </c>
      <c r="E173" s="108">
        <f t="shared" si="40"/>
        <v>0</v>
      </c>
      <c r="F173" s="133">
        <f t="shared" si="17"/>
        <v>86700</v>
      </c>
      <c r="G173" s="137">
        <f aca="true" t="shared" si="42" ref="G173:J175">G174</f>
        <v>86700</v>
      </c>
      <c r="H173" s="137">
        <f t="shared" si="42"/>
        <v>86700</v>
      </c>
      <c r="I173" s="109">
        <f t="shared" si="42"/>
        <v>86700</v>
      </c>
      <c r="J173" s="109">
        <f t="shared" si="42"/>
        <v>0</v>
      </c>
      <c r="K173" s="104"/>
      <c r="L173" s="96"/>
    </row>
    <row r="174" spans="1:13" s="95" customFormat="1" ht="39" customHeight="1">
      <c r="A174" s="31" t="s">
        <v>117</v>
      </c>
      <c r="B174" s="18" t="s">
        <v>122</v>
      </c>
      <c r="C174" s="7"/>
      <c r="D174" s="61">
        <f t="shared" si="40"/>
        <v>86.7</v>
      </c>
      <c r="E174" s="61">
        <f t="shared" si="40"/>
        <v>0</v>
      </c>
      <c r="F174" s="128">
        <f aca="true" t="shared" si="43" ref="F174:F192">I174+J174</f>
        <v>86700</v>
      </c>
      <c r="G174" s="136">
        <f t="shared" si="42"/>
        <v>86700</v>
      </c>
      <c r="H174" s="136">
        <f t="shared" si="42"/>
        <v>86700</v>
      </c>
      <c r="I174" s="39">
        <f t="shared" si="42"/>
        <v>86700</v>
      </c>
      <c r="J174" s="39">
        <f t="shared" si="42"/>
        <v>0</v>
      </c>
      <c r="K174" s="93"/>
      <c r="L174" s="96"/>
      <c r="M174" s="97"/>
    </row>
    <row r="175" spans="1:13" s="95" customFormat="1" ht="43.5" customHeight="1">
      <c r="A175" s="31" t="s">
        <v>86</v>
      </c>
      <c r="B175" s="18" t="s">
        <v>122</v>
      </c>
      <c r="C175" s="7">
        <v>200</v>
      </c>
      <c r="D175" s="61">
        <f t="shared" si="40"/>
        <v>86.7</v>
      </c>
      <c r="E175" s="61">
        <f t="shared" si="40"/>
        <v>0</v>
      </c>
      <c r="F175" s="128">
        <f t="shared" si="43"/>
        <v>86700</v>
      </c>
      <c r="G175" s="136">
        <f t="shared" si="42"/>
        <v>86700</v>
      </c>
      <c r="H175" s="136">
        <f t="shared" si="42"/>
        <v>86700</v>
      </c>
      <c r="I175" s="39">
        <f t="shared" si="42"/>
        <v>86700</v>
      </c>
      <c r="J175" s="39">
        <f t="shared" si="42"/>
        <v>0</v>
      </c>
      <c r="K175" s="93"/>
      <c r="L175" s="96"/>
      <c r="M175" s="97"/>
    </row>
    <row r="176" spans="1:13" s="95" customFormat="1" ht="42.75" customHeight="1">
      <c r="A176" s="31" t="s">
        <v>71</v>
      </c>
      <c r="B176" s="18" t="s">
        <v>122</v>
      </c>
      <c r="C176" s="7">
        <v>240</v>
      </c>
      <c r="D176" s="61">
        <f t="shared" si="40"/>
        <v>86.7</v>
      </c>
      <c r="E176" s="61">
        <f t="shared" si="40"/>
        <v>0</v>
      </c>
      <c r="F176" s="128">
        <f t="shared" si="43"/>
        <v>86700</v>
      </c>
      <c r="G176" s="136">
        <v>86700</v>
      </c>
      <c r="H176" s="136">
        <v>86700</v>
      </c>
      <c r="I176" s="39">
        <v>86700</v>
      </c>
      <c r="J176" s="39"/>
      <c r="K176" s="93"/>
      <c r="L176" s="96"/>
      <c r="M176" s="97"/>
    </row>
    <row r="177" spans="1:12" s="2" customFormat="1" ht="37.5" customHeight="1" hidden="1">
      <c r="A177" s="56" t="s">
        <v>114</v>
      </c>
      <c r="B177" s="18" t="s">
        <v>113</v>
      </c>
      <c r="C177" s="7"/>
      <c r="D177" s="61">
        <f>+ROUND(I177/1000,1)</f>
        <v>0</v>
      </c>
      <c r="E177" s="61">
        <f>+ROUND(J177/1000,1)</f>
        <v>0</v>
      </c>
      <c r="F177" s="128">
        <f t="shared" si="43"/>
        <v>0</v>
      </c>
      <c r="G177" s="136">
        <f aca="true" t="shared" si="44" ref="G177:I178">G178</f>
        <v>0</v>
      </c>
      <c r="H177" s="136">
        <f t="shared" si="44"/>
        <v>0</v>
      </c>
      <c r="I177" s="39">
        <f t="shared" si="44"/>
        <v>0</v>
      </c>
      <c r="J177" s="39">
        <f aca="true" t="shared" si="45" ref="G177:J180">J178</f>
        <v>0</v>
      </c>
      <c r="K177" s="20"/>
      <c r="L177" s="26"/>
    </row>
    <row r="178" spans="1:12" s="2" customFormat="1" ht="41.25" customHeight="1" hidden="1">
      <c r="A178" s="56" t="s">
        <v>31</v>
      </c>
      <c r="B178" s="18" t="s">
        <v>46</v>
      </c>
      <c r="C178" s="7"/>
      <c r="D178" s="61">
        <f t="shared" si="40"/>
        <v>0</v>
      </c>
      <c r="E178" s="61">
        <f t="shared" si="40"/>
        <v>0</v>
      </c>
      <c r="F178" s="128">
        <f t="shared" si="43"/>
        <v>0</v>
      </c>
      <c r="G178" s="136">
        <f t="shared" si="44"/>
        <v>0</v>
      </c>
      <c r="H178" s="136">
        <f t="shared" si="44"/>
        <v>0</v>
      </c>
      <c r="I178" s="39">
        <f t="shared" si="44"/>
        <v>0</v>
      </c>
      <c r="J178" s="39">
        <f t="shared" si="45"/>
        <v>0</v>
      </c>
      <c r="K178" s="20"/>
      <c r="L178" s="26"/>
    </row>
    <row r="179" spans="1:12" s="2" customFormat="1" ht="24" customHeight="1" hidden="1">
      <c r="A179" s="56" t="s">
        <v>10</v>
      </c>
      <c r="B179" s="18" t="s">
        <v>47</v>
      </c>
      <c r="C179" s="7"/>
      <c r="D179" s="61">
        <f t="shared" si="40"/>
        <v>0</v>
      </c>
      <c r="E179" s="61">
        <f t="shared" si="40"/>
        <v>0</v>
      </c>
      <c r="F179" s="128">
        <f t="shared" si="43"/>
        <v>0</v>
      </c>
      <c r="G179" s="136">
        <f t="shared" si="45"/>
        <v>0</v>
      </c>
      <c r="H179" s="136">
        <f t="shared" si="45"/>
        <v>0</v>
      </c>
      <c r="I179" s="39">
        <f t="shared" si="45"/>
        <v>0</v>
      </c>
      <c r="J179" s="39">
        <f t="shared" si="45"/>
        <v>0</v>
      </c>
      <c r="K179" s="20"/>
      <c r="L179" s="26"/>
    </row>
    <row r="180" spans="1:12" s="2" customFormat="1" ht="39" customHeight="1" hidden="1">
      <c r="A180" s="56" t="s">
        <v>86</v>
      </c>
      <c r="B180" s="18" t="s">
        <v>47</v>
      </c>
      <c r="C180" s="7">
        <v>200</v>
      </c>
      <c r="D180" s="61">
        <f t="shared" si="40"/>
        <v>0</v>
      </c>
      <c r="E180" s="61">
        <f t="shared" si="40"/>
        <v>0</v>
      </c>
      <c r="F180" s="128">
        <f t="shared" si="43"/>
        <v>0</v>
      </c>
      <c r="G180" s="136">
        <f t="shared" si="45"/>
        <v>0</v>
      </c>
      <c r="H180" s="136">
        <f t="shared" si="45"/>
        <v>0</v>
      </c>
      <c r="I180" s="39">
        <f t="shared" si="45"/>
        <v>0</v>
      </c>
      <c r="J180" s="39">
        <f t="shared" si="45"/>
        <v>0</v>
      </c>
      <c r="K180" s="20"/>
      <c r="L180" s="26"/>
    </row>
    <row r="181" spans="1:12" s="2" customFormat="1" ht="42" customHeight="1" hidden="1">
      <c r="A181" s="30" t="s">
        <v>80</v>
      </c>
      <c r="B181" s="18" t="s">
        <v>47</v>
      </c>
      <c r="C181" s="7">
        <v>240</v>
      </c>
      <c r="D181" s="61">
        <f t="shared" si="40"/>
        <v>0</v>
      </c>
      <c r="E181" s="61">
        <f t="shared" si="40"/>
        <v>0</v>
      </c>
      <c r="F181" s="128">
        <f t="shared" si="43"/>
        <v>0</v>
      </c>
      <c r="G181" s="136">
        <v>0</v>
      </c>
      <c r="H181" s="136">
        <v>0</v>
      </c>
      <c r="I181" s="39">
        <v>0</v>
      </c>
      <c r="J181" s="39"/>
      <c r="K181" s="20"/>
      <c r="L181" s="26"/>
    </row>
    <row r="182" spans="1:12" s="3" customFormat="1" ht="24.75" customHeight="1">
      <c r="A182" s="118" t="s">
        <v>114</v>
      </c>
      <c r="B182" s="123" t="s">
        <v>113</v>
      </c>
      <c r="C182" s="107"/>
      <c r="D182" s="108">
        <f aca="true" t="shared" si="46" ref="D182:J182">D183</f>
        <v>73.6</v>
      </c>
      <c r="E182" s="108">
        <f t="shared" si="46"/>
        <v>-37.6</v>
      </c>
      <c r="F182" s="133">
        <f t="shared" si="43"/>
        <v>35954.55</v>
      </c>
      <c r="G182" s="137">
        <f t="shared" si="46"/>
        <v>76517</v>
      </c>
      <c r="H182" s="137">
        <f t="shared" si="46"/>
        <v>79578</v>
      </c>
      <c r="I182" s="108">
        <f t="shared" si="46"/>
        <v>73574</v>
      </c>
      <c r="J182" s="109">
        <f t="shared" si="46"/>
        <v>-37619.45</v>
      </c>
      <c r="K182" s="28"/>
      <c r="L182" s="27"/>
    </row>
    <row r="183" spans="1:12" s="2" customFormat="1" ht="27" customHeight="1">
      <c r="A183" s="57" t="s">
        <v>92</v>
      </c>
      <c r="B183" s="18" t="s">
        <v>64</v>
      </c>
      <c r="C183" s="7"/>
      <c r="D183" s="61">
        <f t="shared" si="40"/>
        <v>73.6</v>
      </c>
      <c r="E183" s="61">
        <f t="shared" si="40"/>
        <v>-37.6</v>
      </c>
      <c r="F183" s="128">
        <f t="shared" si="43"/>
        <v>35954.55</v>
      </c>
      <c r="G183" s="136">
        <f aca="true" t="shared" si="47" ref="G183:J185">G184</f>
        <v>76517</v>
      </c>
      <c r="H183" s="136">
        <f t="shared" si="47"/>
        <v>79578</v>
      </c>
      <c r="I183" s="39">
        <f t="shared" si="47"/>
        <v>73574</v>
      </c>
      <c r="J183" s="39">
        <f t="shared" si="47"/>
        <v>-37619.45</v>
      </c>
      <c r="K183" s="20"/>
      <c r="L183" s="26"/>
    </row>
    <row r="184" spans="1:12" s="2" customFormat="1" ht="24" customHeight="1">
      <c r="A184" s="57" t="s">
        <v>93</v>
      </c>
      <c r="B184" s="18" t="s">
        <v>65</v>
      </c>
      <c r="C184" s="7"/>
      <c r="D184" s="61">
        <f t="shared" si="40"/>
        <v>73.6</v>
      </c>
      <c r="E184" s="61">
        <f t="shared" si="40"/>
        <v>-37.6</v>
      </c>
      <c r="F184" s="128">
        <f t="shared" si="43"/>
        <v>35954.55</v>
      </c>
      <c r="G184" s="136">
        <f t="shared" si="47"/>
        <v>76517</v>
      </c>
      <c r="H184" s="136">
        <f t="shared" si="47"/>
        <v>79578</v>
      </c>
      <c r="I184" s="39">
        <f t="shared" si="47"/>
        <v>73574</v>
      </c>
      <c r="J184" s="39">
        <f t="shared" si="47"/>
        <v>-37619.45</v>
      </c>
      <c r="K184" s="20"/>
      <c r="L184" s="26"/>
    </row>
    <row r="185" spans="1:12" s="2" customFormat="1" ht="21" customHeight="1">
      <c r="A185" s="57" t="s">
        <v>75</v>
      </c>
      <c r="B185" s="18" t="s">
        <v>65</v>
      </c>
      <c r="C185" s="7">
        <v>300</v>
      </c>
      <c r="D185" s="61">
        <f t="shared" si="40"/>
        <v>73.6</v>
      </c>
      <c r="E185" s="61">
        <f t="shared" si="40"/>
        <v>-37.6</v>
      </c>
      <c r="F185" s="128">
        <f t="shared" si="43"/>
        <v>35954.55</v>
      </c>
      <c r="G185" s="136">
        <f t="shared" si="47"/>
        <v>76517</v>
      </c>
      <c r="H185" s="136">
        <f t="shared" si="47"/>
        <v>79578</v>
      </c>
      <c r="I185" s="39">
        <f t="shared" si="47"/>
        <v>73574</v>
      </c>
      <c r="J185" s="39">
        <f t="shared" si="47"/>
        <v>-37619.45</v>
      </c>
      <c r="K185" s="20"/>
      <c r="L185" s="26"/>
    </row>
    <row r="186" spans="1:12" s="2" customFormat="1" ht="24" customHeight="1">
      <c r="A186" s="57" t="s">
        <v>146</v>
      </c>
      <c r="B186" s="18" t="s">
        <v>65</v>
      </c>
      <c r="C186" s="7">
        <v>310</v>
      </c>
      <c r="D186" s="61">
        <f t="shared" si="40"/>
        <v>73.6</v>
      </c>
      <c r="E186" s="61">
        <f t="shared" si="40"/>
        <v>-37.6</v>
      </c>
      <c r="F186" s="128">
        <f t="shared" si="43"/>
        <v>35954.55</v>
      </c>
      <c r="G186" s="136">
        <v>76517</v>
      </c>
      <c r="H186" s="136">
        <v>79578</v>
      </c>
      <c r="I186" s="39">
        <v>73574</v>
      </c>
      <c r="J186" s="39">
        <v>-37619.45</v>
      </c>
      <c r="K186" s="20"/>
      <c r="L186" s="26"/>
    </row>
    <row r="187" spans="1:12" s="2" customFormat="1" ht="39" customHeight="1">
      <c r="A187" s="58" t="s">
        <v>151</v>
      </c>
      <c r="B187" s="18" t="s">
        <v>152</v>
      </c>
      <c r="C187" s="7"/>
      <c r="D187" s="61">
        <f>+ROUND(I187/1000,1)</f>
        <v>35</v>
      </c>
      <c r="E187" s="61">
        <f>+ROUND(J187/1000,1)</f>
        <v>20</v>
      </c>
      <c r="F187" s="128">
        <f t="shared" si="43"/>
        <v>55000</v>
      </c>
      <c r="G187" s="136">
        <f>G188</f>
        <v>1000</v>
      </c>
      <c r="H187" s="136">
        <f>H188</f>
        <v>1000</v>
      </c>
      <c r="I187" s="39">
        <f>I188</f>
        <v>35000</v>
      </c>
      <c r="J187" s="39">
        <f>J188</f>
        <v>20000</v>
      </c>
      <c r="K187" s="20"/>
      <c r="L187" s="26"/>
    </row>
    <row r="188" spans="1:14" s="3" customFormat="1" ht="25.5" customHeight="1">
      <c r="A188" s="56" t="s">
        <v>153</v>
      </c>
      <c r="B188" s="16" t="s">
        <v>154</v>
      </c>
      <c r="C188" s="107"/>
      <c r="D188" s="108">
        <f>+ROUND(I188/1000,1)</f>
        <v>35</v>
      </c>
      <c r="E188" s="108">
        <f>+ROUND(J188/1000,1)</f>
        <v>20</v>
      </c>
      <c r="F188" s="133">
        <f t="shared" si="43"/>
        <v>55000</v>
      </c>
      <c r="G188" s="137">
        <f aca="true" t="shared" si="48" ref="G188:J190">G189</f>
        <v>1000</v>
      </c>
      <c r="H188" s="137">
        <f t="shared" si="48"/>
        <v>1000</v>
      </c>
      <c r="I188" s="109">
        <f t="shared" si="48"/>
        <v>35000</v>
      </c>
      <c r="J188" s="109">
        <f t="shared" si="48"/>
        <v>20000</v>
      </c>
      <c r="K188" s="28"/>
      <c r="L188" s="27"/>
      <c r="N188" s="3" t="s">
        <v>3</v>
      </c>
    </row>
    <row r="189" spans="1:12" s="2" customFormat="1" ht="23.25" customHeight="1">
      <c r="A189" s="56" t="s">
        <v>30</v>
      </c>
      <c r="B189" s="16" t="s">
        <v>155</v>
      </c>
      <c r="C189" s="7"/>
      <c r="D189" s="61">
        <f aca="true" t="shared" si="49" ref="D189:E191">+ROUND(I189/1000,1)</f>
        <v>35</v>
      </c>
      <c r="E189" s="61">
        <f t="shared" si="49"/>
        <v>20</v>
      </c>
      <c r="F189" s="128">
        <f t="shared" si="43"/>
        <v>55000</v>
      </c>
      <c r="G189" s="136">
        <f t="shared" si="48"/>
        <v>1000</v>
      </c>
      <c r="H189" s="136">
        <f t="shared" si="48"/>
        <v>1000</v>
      </c>
      <c r="I189" s="39">
        <f>I190</f>
        <v>35000</v>
      </c>
      <c r="J189" s="39">
        <f>J190</f>
        <v>20000</v>
      </c>
      <c r="K189" s="20"/>
      <c r="L189" s="26"/>
    </row>
    <row r="190" spans="1:12" s="2" customFormat="1" ht="39" customHeight="1">
      <c r="A190" s="56" t="s">
        <v>86</v>
      </c>
      <c r="B190" s="16" t="s">
        <v>155</v>
      </c>
      <c r="C190" s="7">
        <v>200</v>
      </c>
      <c r="D190" s="61">
        <f t="shared" si="49"/>
        <v>35</v>
      </c>
      <c r="E190" s="61">
        <f t="shared" si="49"/>
        <v>20</v>
      </c>
      <c r="F190" s="128">
        <f t="shared" si="43"/>
        <v>55000</v>
      </c>
      <c r="G190" s="136">
        <f t="shared" si="48"/>
        <v>1000</v>
      </c>
      <c r="H190" s="136">
        <f t="shared" si="48"/>
        <v>1000</v>
      </c>
      <c r="I190" s="39">
        <f>I191</f>
        <v>35000</v>
      </c>
      <c r="J190" s="39">
        <f>J191</f>
        <v>20000</v>
      </c>
      <c r="K190" s="20"/>
      <c r="L190" s="26"/>
    </row>
    <row r="191" spans="1:13" s="2" customFormat="1" ht="37.5" customHeight="1">
      <c r="A191" s="30" t="s">
        <v>80</v>
      </c>
      <c r="B191" s="16" t="s">
        <v>155</v>
      </c>
      <c r="C191" s="7">
        <v>240</v>
      </c>
      <c r="D191" s="61">
        <f t="shared" si="49"/>
        <v>35</v>
      </c>
      <c r="E191" s="61">
        <f t="shared" si="49"/>
        <v>20</v>
      </c>
      <c r="F191" s="128">
        <f t="shared" si="43"/>
        <v>55000</v>
      </c>
      <c r="G191" s="136">
        <v>1000</v>
      </c>
      <c r="H191" s="136">
        <v>1000</v>
      </c>
      <c r="I191" s="39">
        <v>35000</v>
      </c>
      <c r="J191" s="39">
        <v>20000</v>
      </c>
      <c r="K191" s="50"/>
      <c r="L191" s="26"/>
      <c r="M191" s="26"/>
    </row>
    <row r="192" spans="1:13" s="2" customFormat="1" ht="37.5" customHeight="1">
      <c r="A192" s="166" t="s">
        <v>132</v>
      </c>
      <c r="B192" s="167"/>
      <c r="C192" s="167"/>
      <c r="D192" s="92"/>
      <c r="E192" s="92"/>
      <c r="F192" s="129">
        <f t="shared" si="43"/>
        <v>0</v>
      </c>
      <c r="G192" s="138">
        <v>231139.18</v>
      </c>
      <c r="H192" s="138">
        <v>460165.16</v>
      </c>
      <c r="I192" s="39"/>
      <c r="J192" s="39"/>
      <c r="K192" s="50"/>
      <c r="L192" s="26"/>
      <c r="M192" s="26"/>
    </row>
    <row r="193" spans="1:15" s="2" customFormat="1" ht="30" customHeight="1">
      <c r="A193" s="162" t="s">
        <v>127</v>
      </c>
      <c r="B193" s="163"/>
      <c r="C193" s="163"/>
      <c r="D193" s="84"/>
      <c r="E193" s="84"/>
      <c r="F193" s="129">
        <f>I193+J193</f>
        <v>28615285.83</v>
      </c>
      <c r="G193" s="138">
        <f>G23+G9+G192</f>
        <v>13711392.8</v>
      </c>
      <c r="H193" s="138">
        <f>H23+H9+H192</f>
        <v>13723666.809999999</v>
      </c>
      <c r="I193" s="129">
        <f>I23+I9</f>
        <v>28346733.83</v>
      </c>
      <c r="J193" s="129">
        <f>J23+J9</f>
        <v>268551.99999999994</v>
      </c>
      <c r="K193" s="85"/>
      <c r="L193" s="86"/>
      <c r="M193" s="86"/>
      <c r="N193" s="20"/>
      <c r="O193" s="26"/>
    </row>
    <row r="194" spans="1:16" s="2" customFormat="1" ht="17.25">
      <c r="A194" s="75"/>
      <c r="B194" s="46"/>
      <c r="C194" s="46"/>
      <c r="D194" s="46"/>
      <c r="E194" s="76"/>
      <c r="F194" s="130">
        <v>28615285.83</v>
      </c>
      <c r="G194" s="159">
        <v>13711392.8</v>
      </c>
      <c r="H194" s="159">
        <v>13723666.81</v>
      </c>
      <c r="I194" s="77">
        <v>15741632.92</v>
      </c>
      <c r="J194" s="77">
        <v>8991599.34</v>
      </c>
      <c r="K194" s="87"/>
      <c r="L194" s="88"/>
      <c r="M194" s="89"/>
      <c r="N194" s="20"/>
      <c r="O194" s="26"/>
      <c r="P194" s="23"/>
    </row>
    <row r="195" spans="1:16" s="2" customFormat="1" ht="18">
      <c r="A195" s="78"/>
      <c r="B195" s="79"/>
      <c r="C195" s="79"/>
      <c r="D195" s="79"/>
      <c r="E195" s="76"/>
      <c r="F195" s="130">
        <f>F193-F194</f>
        <v>0</v>
      </c>
      <c r="G195" s="159">
        <f>G193-G194</f>
        <v>0</v>
      </c>
      <c r="H195" s="159">
        <f>H193-H194</f>
        <v>0</v>
      </c>
      <c r="I195" s="77">
        <f>I193-I194</f>
        <v>12605100.909999998</v>
      </c>
      <c r="J195" s="77">
        <f>J193-J194</f>
        <v>-8723047.34</v>
      </c>
      <c r="K195" s="87"/>
      <c r="L195" s="90"/>
      <c r="M195" s="89"/>
      <c r="N195" s="20"/>
      <c r="O195" s="26"/>
      <c r="P195" s="20"/>
    </row>
    <row r="196" spans="1:16" s="2" customFormat="1" ht="18">
      <c r="A196" s="75"/>
      <c r="B196" s="46"/>
      <c r="C196" s="46"/>
      <c r="D196" s="46"/>
      <c r="E196" s="169"/>
      <c r="F196" s="169"/>
      <c r="G196" s="160"/>
      <c r="H196" s="160"/>
      <c r="I196" s="80"/>
      <c r="J196" s="80"/>
      <c r="K196" s="91"/>
      <c r="L196" s="88"/>
      <c r="M196" s="89"/>
      <c r="N196" s="20"/>
      <c r="O196" s="26"/>
      <c r="P196" s="20"/>
    </row>
    <row r="197" spans="1:15" s="2" customFormat="1" ht="18">
      <c r="A197" s="75"/>
      <c r="B197" s="46"/>
      <c r="C197" s="46"/>
      <c r="D197" s="46"/>
      <c r="E197" s="76"/>
      <c r="F197" s="130"/>
      <c r="G197" s="160"/>
      <c r="H197" s="160"/>
      <c r="I197" s="77"/>
      <c r="J197" s="77"/>
      <c r="K197" s="77"/>
      <c r="L197" s="40"/>
      <c r="M197" s="35"/>
      <c r="N197" s="20"/>
      <c r="O197" s="26"/>
    </row>
    <row r="198" spans="1:15" s="2" customFormat="1" ht="18.75" customHeight="1">
      <c r="A198" s="75"/>
      <c r="B198" s="46"/>
      <c r="C198" s="46"/>
      <c r="D198" s="46"/>
      <c r="E198" s="76"/>
      <c r="F198" s="130"/>
      <c r="G198" s="160"/>
      <c r="H198" s="160"/>
      <c r="I198" s="80"/>
      <c r="J198" s="80"/>
      <c r="K198" s="80"/>
      <c r="L198" s="40"/>
      <c r="M198" s="35"/>
      <c r="N198" s="20"/>
      <c r="O198" s="26"/>
    </row>
    <row r="199" spans="1:15" s="2" customFormat="1" ht="18.75" customHeight="1">
      <c r="A199" s="60"/>
      <c r="B199" s="4"/>
      <c r="C199" s="4"/>
      <c r="D199" s="4"/>
      <c r="E199" s="19"/>
      <c r="F199" s="131"/>
      <c r="G199" s="161"/>
      <c r="H199" s="161"/>
      <c r="I199" s="21"/>
      <c r="J199" s="21"/>
      <c r="K199" s="21"/>
      <c r="L199" s="40"/>
      <c r="M199" s="35"/>
      <c r="N199" s="20"/>
      <c r="O199" s="26"/>
    </row>
    <row r="200" spans="1:15" s="2" customFormat="1" ht="18.75" customHeight="1">
      <c r="A200" s="60"/>
      <c r="B200" s="4"/>
      <c r="C200" s="4"/>
      <c r="D200" s="4"/>
      <c r="E200" s="19"/>
      <c r="F200" s="131"/>
      <c r="G200" s="161"/>
      <c r="H200" s="161"/>
      <c r="I200" s="21"/>
      <c r="J200" s="21"/>
      <c r="K200" s="21"/>
      <c r="L200" s="40"/>
      <c r="M200" s="35"/>
      <c r="N200" s="20"/>
      <c r="O200" s="26"/>
    </row>
    <row r="201" spans="1:16" s="2" customFormat="1" ht="12.75">
      <c r="A201" s="60"/>
      <c r="B201" s="4"/>
      <c r="C201" s="4"/>
      <c r="D201" s="4"/>
      <c r="E201" s="19"/>
      <c r="F201" s="131"/>
      <c r="G201" s="161"/>
      <c r="H201" s="161"/>
      <c r="I201" s="21"/>
      <c r="J201" s="21"/>
      <c r="K201" s="21"/>
      <c r="L201" s="40"/>
      <c r="M201" s="35"/>
      <c r="N201" s="20"/>
      <c r="O201" s="26"/>
      <c r="P201" s="29"/>
    </row>
    <row r="202" spans="2:15" ht="12.75">
      <c r="B202" s="4"/>
      <c r="D202" s="4"/>
      <c r="E202" s="19"/>
      <c r="F202" s="131"/>
      <c r="G202" s="161"/>
      <c r="H202" s="161"/>
      <c r="I202" s="21"/>
      <c r="J202" s="21"/>
      <c r="K202" s="21"/>
      <c r="L202" s="40"/>
      <c r="M202" s="35"/>
      <c r="N202" s="11"/>
      <c r="O202" s="24"/>
    </row>
  </sheetData>
  <sheetProtection/>
  <autoFilter ref="A8:P174"/>
  <mergeCells count="13">
    <mergeCell ref="C2:H2"/>
    <mergeCell ref="A4:H4"/>
    <mergeCell ref="A6:A7"/>
    <mergeCell ref="A193:C193"/>
    <mergeCell ref="K120:L120"/>
    <mergeCell ref="A192:C192"/>
    <mergeCell ref="C1:H1"/>
    <mergeCell ref="E196:F196"/>
    <mergeCell ref="B6:B7"/>
    <mergeCell ref="C6:C7"/>
    <mergeCell ref="F6:H6"/>
    <mergeCell ref="L7:S7"/>
    <mergeCell ref="L118:M118"/>
  </mergeCells>
  <printOptions/>
  <pageMargins left="0.7874015748031497" right="0.1968503937007874" top="0.5905511811023623" bottom="0.5905511811023623" header="0.5118110236220472" footer="0.3937007874015748"/>
  <pageSetup fitToHeight="0" fitToWidth="1" horizontalDpi="600" verticalDpi="600" orientation="portrait" paperSize="9" scale="58" r:id="rId2"/>
  <headerFooter alignWithMargins="0">
    <oddFooter>&amp;C&amp;P</oddFooter>
  </headerFooter>
  <rowBreaks count="1" manualBreakCount="1">
    <brk id="7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2022-11-28T15:54:10Z</cp:lastPrinted>
  <dcterms:created xsi:type="dcterms:W3CDTF">1996-10-08T23:32:33Z</dcterms:created>
  <dcterms:modified xsi:type="dcterms:W3CDTF">2022-11-28T15:54:12Z</dcterms:modified>
  <cp:category/>
  <cp:version/>
  <cp:contentType/>
  <cp:contentStatus/>
</cp:coreProperties>
</file>