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476" windowWidth="15552" windowHeight="4632" tabRatio="779" activeTab="0"/>
  </bookViews>
  <sheets>
    <sheet name="Доходы" sheetId="1" r:id="rId1"/>
    <sheet name="Расходы " sheetId="2" r:id="rId2"/>
    <sheet name="Источники" sheetId="3" r:id="rId3"/>
  </sheets>
  <definedNames>
    <definedName name="_xlnm.Print_Titles" localSheetId="1">'Расходы '!$6:$7</definedName>
    <definedName name="_xlnm.Print_Area" localSheetId="0">'Доходы'!$A$1:$E$72</definedName>
    <definedName name="_xlnm.Print_Area" localSheetId="2">'Источники'!$A$1:$H$17</definedName>
    <definedName name="_xlnm.Print_Area" localSheetId="1">'Расходы '!$A$1:$H$308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62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<sst xmlns="http://schemas.openxmlformats.org/spreadsheetml/2006/main" count="736" uniqueCount="409">
  <si>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</si>
  <si>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</si>
  <si>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</si>
  <si>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</si>
  <si>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</si>
  <si>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</si>
  <si>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</si>
  <si>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</si>
  <si>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</si>
  <si>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</si>
  <si>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Культура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</si>
  <si>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</si>
  <si>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</si>
  <si>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</si>
  <si>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</si>
  <si>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</si>
  <si>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</si>
  <si>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</si>
  <si>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</si>
  <si>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Культура, кинематография</t>
  </si>
  <si>
    <t>тыс.рублей</t>
  </si>
  <si>
    <t>Администрация МО «Катунинское»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</si>
  <si>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</si>
  <si>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</si>
  <si>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</si>
  <si>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</si>
  <si>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</si>
  <si>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</si>
  <si>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</si>
  <si>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</si>
  <si>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</si>
  <si>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</si>
  <si>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</si>
  <si>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</si>
  <si>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</si>
  <si>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</si>
  <si>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</si>
  <si>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</si>
  <si>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</si>
  <si>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Сумма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</si>
  <si>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</si>
  <si>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</si>
  <si>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</si>
  <si>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</si>
  <si>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 xml:space="preserve">Фонд оплаты труда государственных (муниципальных) органов и взносы по обязательному социальному страхованию
</t>
  </si>
  <si>
    <t>Аппарат администрации муниципального образования</t>
  </si>
  <si>
    <t xml:space="preserve">Иные выплаты персоналу государственных (муниципальных) органов, за исключением фонда оплаты труда
</t>
  </si>
  <si>
    <t xml:space="preserve">Прочая закупка товаров, работ и услуг для обеспечения государственных (муниципальных) нужд
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</si>
  <si>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</si>
  <si>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</si>
  <si>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</si>
  <si>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</si>
  <si>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</si>
  <si>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</si>
  <si>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защиты населения и территории от чрезвычайных ситуаций природного и техногенного характера, гражданской обороны</t>
  </si>
  <si>
    <t>Осуществление функций органов местного самоуправления по обеспечению первичных мер по обеспечению безопасности людей на водных объектах, охране их жизни и здоровья</t>
  </si>
  <si>
    <t>Мероприятия по обеспечению безопасности людей на водных объектах, охране их жизни и здоровья</t>
  </si>
  <si>
    <t>Осуществление функций органов местного самоуправления по обеспечению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</si>
  <si>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</si>
  <si>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Муниципальная программа муниципального образования "Приморский муниципальный район" "Защита населения от чрезвычайных ситуаций природного и техногенного характера, обеспечение пожарной безопасности, противодействие терроризму и экстремизму на территории муниципального образования "Приморский муниципальный район" на 2014-2016 годы"</t>
  </si>
  <si>
    <t>Обеспечение деятельности подразделений добровольной пожарной охраны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</si>
  <si>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</si>
  <si>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</si>
  <si>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</si>
  <si>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</si>
  <si>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</si>
  <si>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</si>
  <si>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</si>
  <si>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</si>
  <si>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Осуществление функций органов местного самоуправления в сфере культуры</t>
  </si>
  <si>
    <t>Обеспечение деятельности муниципального бюджетного учреждения «Сельский дом культуры п. Катунино»</t>
  </si>
  <si>
    <t>Финансовое обеспечение деятельности муниципального бюджетного учреждения «Сельский дом культуры п. Катунино»</t>
  </si>
  <si>
    <t>Осуществление полномочий органа местного самоуправления в области физической культуры и спорта</t>
  </si>
  <si>
    <t>Мероприятия в области физической культуры и спорта</t>
  </si>
  <si>
    <t>ИТОГО:</t>
  </si>
  <si>
    <t>Наименование</t>
  </si>
  <si>
    <t>Код бюджетной классификации</t>
  </si>
  <si>
    <t>Увеличение остатков средств бюджетов</t>
  </si>
  <si>
    <t xml:space="preserve">Увеличение прочих остатков средств бюджетов 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</si>
  <si>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</si>
  <si>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</si>
  <si>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</si>
  <si>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</si>
  <si>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Осуществление полномочий органа местного самоуправления в области организационно - воспитательной работы с молодежью</t>
  </si>
  <si>
    <t>00001050000000000000</t>
  </si>
  <si>
    <t>00001050000000000500</t>
  </si>
  <si>
    <t>00001050200000000500</t>
  </si>
  <si>
    <t>50 1 8990</t>
  </si>
  <si>
    <t>Осуществление функций органов мсу по обеспечению мероприятий в области стр-ва, архитектуры и градостр-ва, пр.мероприятия, осущ. За счет иных межб.трансфертов прошлых лет из р-ого бюджета (градостроительное развитие)</t>
  </si>
  <si>
    <t>Другие вопросы в области социальной политики</t>
  </si>
  <si>
    <t>Утверждено на 01.01.2015 г.</t>
  </si>
  <si>
    <t xml:space="preserve"> Увеличение прочих остатков денежных средств бюджетов сельских поселений</t>
  </si>
  <si>
    <t xml:space="preserve"> Уменьшение прочих остатков денежных средств бюджетов сельских поселений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</si>
  <si>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</si>
  <si>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4800 0 00000</t>
  </si>
  <si>
    <t>4800 1 00000</t>
  </si>
  <si>
    <t>4800 1 48990</t>
  </si>
  <si>
    <t>4300 1 51180</t>
  </si>
  <si>
    <t>4900 0 00000</t>
  </si>
  <si>
    <t>4900 1 00000</t>
  </si>
  <si>
    <t>4900 1 40530</t>
  </si>
  <si>
    <t>4800 4 00000</t>
  </si>
  <si>
    <t>4800 4 48990</t>
  </si>
  <si>
    <t>4700 1 47000</t>
  </si>
  <si>
    <t>4800 5 48990</t>
  </si>
  <si>
    <t>42 400 41400</t>
  </si>
  <si>
    <t>42 500 40990</t>
  </si>
  <si>
    <t>45 000 00000</t>
  </si>
  <si>
    <t>45 100 00000</t>
  </si>
  <si>
    <t>45 100 40520</t>
  </si>
  <si>
    <t>46 100 46030</t>
  </si>
  <si>
    <t>46 300 46110</t>
  </si>
  <si>
    <t>42 600 00000</t>
  </si>
  <si>
    <t>42 600 46300</t>
  </si>
  <si>
    <t>40 100 40010</t>
  </si>
  <si>
    <t>41 100 40010</t>
  </si>
  <si>
    <t>42 100 40010</t>
  </si>
  <si>
    <t>42 400 00000</t>
  </si>
  <si>
    <t>Дорожное хозяйство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</si>
  <si>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</si>
  <si>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
</t>
  </si>
  <si>
    <t>42 100 88990</t>
  </si>
  <si>
    <t>Расходы по уплате налога на имущество организаций и транспортного налога</t>
  </si>
  <si>
    <t>тыс.  руб.</t>
  </si>
  <si>
    <t>Вид дохода</t>
  </si>
  <si>
    <t>Код дохода</t>
  </si>
  <si>
    <t>Утверждено на 01.01.2015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</si>
  <si>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</si>
  <si>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</si>
  <si>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</si>
  <si>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</si>
  <si>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ГОСУДАРСТВЕННАЯ ПОШЛИНА
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</si>
  <si>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</si>
  <si>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</si>
  <si>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 (по обязательствам,  возникшим до 1 января 2006 года),  используемый  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</si>
  <si>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</si>
  <si>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</si>
  <si>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</si>
  <si>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</si>
  <si>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</si>
  <si>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</si>
  <si>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</si>
  <si>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000 1 14 06013 10 0000 430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</si>
  <si>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</si>
  <si>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</si>
  <si>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 xml:space="preserve">ПРОЧИЕ НЕНАЛОГОВЫЕ ДОХОДЫ
</t>
  </si>
  <si>
    <t>000 1 17 00000 00 0000 000</t>
  </si>
  <si>
    <t xml:space="preserve">Прочие неналоговые доходы бюджетов поселений
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</si>
  <si>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</si>
  <si>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</si>
  <si>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</si>
  <si>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и муниципальных образований (межбюджетные субсидии)</t>
  </si>
  <si>
    <t>000 2 02 02000 00 0000 151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</si>
  <si>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</si>
  <si>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</si>
  <si>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 бюджетов (обл. ср-ва)</t>
  </si>
  <si>
    <t>000 2 02 02089 10 0001 151</t>
  </si>
  <si>
    <t xml:space="preserve">Прочие субсидии </t>
  </si>
  <si>
    <t>000 2 02 02999 10 0000 151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</si>
  <si>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</si>
  <si>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</si>
  <si>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</si>
  <si>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</si>
  <si>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</si>
  <si>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х</t>
  </si>
  <si>
    <t>Муниципальная программа муниципального образования «Приморский муниципальный район» «Защита населения от чрезвычайных ситуаций природного и техногенного характера, обеспечение пожарной безопасности, противодействие терроризму и экстремизму на территории муниципального образования «Приморский муниципальный район» на 2014-2016 годы</t>
  </si>
  <si>
    <t>40 100 88990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</si>
  <si>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участков5
</t>
  </si>
  <si>
    <t xml:space="preserve">Дотации бюджетам сельских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</si>
  <si>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</si>
  <si>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</si>
  <si>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</si>
  <si>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Дотации бюджетам бюджетной системы Российской Федерации
</t>
  </si>
  <si>
    <t>Дорожное хозяйство (дорожные фонды)</t>
  </si>
  <si>
    <t xml:space="preserve">Молодежная политика 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</si>
  <si>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</si>
  <si>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</si>
  <si>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>Доходы бюджетов сельских поселений от возврата бюджетными учреждениями остатков субсидий прошлых лет</t>
  </si>
  <si>
    <t>Осуществление полномочий органа местного самоуправления в области культуры</t>
  </si>
  <si>
    <t>Софинансирование из областного бюджета на обеспечение деятельности территориального общественного самоуправления</t>
  </si>
  <si>
    <t>Обеспечение деятельности территориального общественного самоуправления на территории МО «Катунинское»</t>
  </si>
  <si>
    <t>47 00 000000</t>
  </si>
  <si>
    <t>47 100 00000</t>
  </si>
  <si>
    <t>47 100 47000</t>
  </si>
  <si>
    <t>47 200 00000</t>
  </si>
  <si>
    <t>47 200 78420</t>
  </si>
  <si>
    <t>47 200 S8420</t>
  </si>
  <si>
    <t xml:space="preserve">Прочие мероприятия по благоустройству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</si>
  <si>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</si>
  <si>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Субсидии бюджетным учреждениям на иные цели (Работа ликвидационной комиссии)</t>
  </si>
  <si>
    <t>Софинансирование из районного бюджета на обеспечение деятельности территориального общественного самоуправления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</si>
  <si>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</si>
  <si>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000 1 11 05035 10 1000 120</t>
  </si>
  <si>
    <t>Взнос на капитальный ремонт многоквартирных домов на территории МО «Катунинское»</t>
  </si>
  <si>
    <t>47 200 99420</t>
  </si>
  <si>
    <t xml:space="preserve">Налог на имущество физических лиц
</t>
  </si>
  <si>
    <t xml:space="preserve">Земельный налог
</t>
  </si>
  <si>
    <t>Резервный фонд администрации МО "Приморский муниципальный район"</t>
  </si>
  <si>
    <t>Доходы бюджетов сельских поселений от возврата иными организациями остатков субсидий прошлых лет</t>
  </si>
  <si>
    <t>000 2 18 05030 10 0000 180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</si>
  <si>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</si>
  <si>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42 500 88360</t>
  </si>
  <si>
    <t>Оснащение местных администраций сельских поселений персональными компьютерами и лицензионным программным обеспечением</t>
  </si>
  <si>
    <t>Мероприятия в сфере коммунального хозяйства</t>
  </si>
  <si>
    <t>46 200 46990</t>
  </si>
  <si>
    <t xml:space="preserve">Доходы от оказания платных услуг (работ) и компенсации затрат государства
</t>
  </si>
  <si>
    <t>50 001 81400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</si>
  <si>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</si>
  <si>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</si>
  <si>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</si>
  <si>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</si>
  <si>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</si>
  <si>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</si>
  <si>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</si>
  <si>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</si>
  <si>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</si>
  <si>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 xml:space="preserve">Предоставление субсидий бюджетным, автономным
учреждениям и иным некоммерческим организациям
</t>
  </si>
  <si>
    <t xml:space="preserve">Субсидии некоммерческим организациям (за исключением 
государственных (муниципальных) учреждений)
</t>
  </si>
  <si>
    <t>Иные бюджетные ассигнования</t>
  </si>
  <si>
    <t>Межбюджетные трансферты на 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на вывоз твердых бытовых отходов и содержание мест захоронений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</si>
  <si>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</si>
  <si>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</si>
  <si>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</si>
  <si>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</si>
  <si>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45 200 00000</t>
  </si>
  <si>
    <t>45 200 88520</t>
  </si>
  <si>
    <t>Обеспечение первичных мер пожарной безопасности</t>
  </si>
  <si>
    <t>Резервный фонд администрации муниципального образования «Катунинское»</t>
  </si>
  <si>
    <t>Непрограммные мероприятия по осуществлению государственных полномочий в сфере административных правонарушений</t>
  </si>
  <si>
    <t>тыс. руб.</t>
  </si>
  <si>
    <t>Национальная экономика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</si>
  <si>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</si>
  <si>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</si>
  <si>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доходы от оказания платных услуг (работ) получателями средств бюджетов сельских поселений</t>
  </si>
  <si>
    <t>Мероприятия в области жилищного хозяйства</t>
  </si>
  <si>
    <t xml:space="preserve">Изменение остатков  средств на счетах по учету средств бюджетов </t>
  </si>
  <si>
    <t>00001050201100000510</t>
  </si>
  <si>
    <t>00001050201100000610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</si>
  <si>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</si>
  <si>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</si>
  <si>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</si>
  <si>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</si>
  <si>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</si>
  <si>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</si>
  <si>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</si>
  <si>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</si>
  <si>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000 1 11 05035 10 0000 120</t>
  </si>
  <si>
    <t>000 1 13 00000 00 0000 000</t>
  </si>
  <si>
    <t>000 1 14 00000 00 0000 000</t>
  </si>
  <si>
    <t>000 1 14 02053 10 0000 410</t>
  </si>
  <si>
    <t>000 1 13 01995 10 0000 130</t>
  </si>
  <si>
    <t>000 1 16 00000 00 0000 000</t>
  </si>
  <si>
    <t>000 1 16 90050 10 0000 140</t>
  </si>
  <si>
    <t>000 2 00 00000 00 0000 000</t>
  </si>
  <si>
    <t>000 2 02 00000 00 0000 000</t>
  </si>
  <si>
    <t>000 2 18 05010 10 0000 180</t>
  </si>
  <si>
    <t>Расходы на выплаты персоналу государственных
(муниципальных) органов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</si>
  <si>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</si>
  <si>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</si>
  <si>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46 100 46020</t>
  </si>
  <si>
    <t>Иные выплаты населению</t>
  </si>
  <si>
    <t>42 400 0000</t>
  </si>
  <si>
    <t>Дотации бюджетам сельских поселений на поддержку мер по обеспечению сбалансированности бюджетов</t>
  </si>
  <si>
    <t>46 200 81400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</si>
  <si>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</si>
  <si>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</si>
  <si>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</si>
  <si>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</si>
  <si>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Прочая закупка товаров, работ и услуг для обеспечения государственных (муниципальных) нужд</t>
  </si>
  <si>
    <t xml:space="preserve"> Уплата налогов, сборов и иных платежей</t>
  </si>
  <si>
    <t>Социальные выплаты гражданам, кроме публичных
нормативных социальных выплат</t>
  </si>
  <si>
    <t>Расходы на выплаты персоналу казенных учреждений</t>
  </si>
  <si>
    <t>Фонд оплаты труда государственных (муниципальных) органов</t>
  </si>
  <si>
    <t>Не программное мероприятие, выплата пенсии за выслугу лет</t>
  </si>
  <si>
    <t>Выплата пенсии за выслугу лет</t>
  </si>
  <si>
    <t xml:space="preserve">Социальные выплаты гражданам, кроме публичных
нормативных социальных выплат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</si>
  <si>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</si>
  <si>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</si>
  <si>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</si>
  <si>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</si>
  <si>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межбюджетные трансферты бюджетам сельских поселений на погашение кредиторской задолженности</t>
  </si>
  <si>
    <t>46 100 89900</t>
  </si>
  <si>
    <t>44 000 80360</t>
  </si>
  <si>
    <t>Средства на погашение кредиторской задолженности и на исполнение судебных актов, предусматривающих обращение взыскания на средства бюджета</t>
  </si>
  <si>
    <t>46 100 80360</t>
  </si>
  <si>
    <t>46 300 80360</t>
  </si>
  <si>
    <t>Другие вопросы в области жилищно-коммунального хозяйства</t>
  </si>
  <si>
    <t>Компенсация за осуществление полномочий председателя Совета депутатов  и заместителя председателя Совета депутатов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</si>
  <si>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</si>
  <si>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</si>
  <si>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Прочие мероприятия осуществляемые за счет иных межбюджетных трансфертов прошлых лет из районного бюджета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</si>
  <si>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</si>
  <si>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</si>
  <si>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муниципального образования «Катунинское» «Формирование современной городской среды МО «Катунинское » на 2018-2022 годы»</t>
  </si>
  <si>
    <t>Софинансирование из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(дворовые территории)</t>
  </si>
  <si>
    <t>Муниципальная программа «Профилактика правонарушений на территории муниципального образования «Катунинское» на 2017-2019 годы»</t>
  </si>
  <si>
    <t>Расходы бюджета поселения на обеспечение профилактики правонарушений</t>
  </si>
  <si>
    <t>Программа «ОБЕСПЕЧЕНИЕ ПЕРВИЧНЫХ МЕР ПОЖАРНОЙ БЕЗОПАСНОСТИ В ГРАНИЦАХ МУНИЦИПАЛЬНОГО ОБРАЗОВАНИЯ «КАТУНИНСКОЕ» на 2017-2019 годы»</t>
  </si>
  <si>
    <t>Расходы бюджета поселения на обеспечение первичных мер пожарной безопасности</t>
  </si>
  <si>
    <t>44 000 S8950</t>
  </si>
  <si>
    <t>Поддержка садоводческих, огороднических и дачных некоммерческих объединений граждан</t>
  </si>
  <si>
    <t>03 000 S3670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</si>
  <si>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</si>
  <si>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</si>
  <si>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60 100 00000</t>
  </si>
  <si>
    <t>60 100 99500</t>
  </si>
  <si>
    <t>60 000 00000</t>
  </si>
  <si>
    <t xml:space="preserve">Межбюджетные трансферты бюджету муниципального образования «Приморский муниципальный район» </t>
  </si>
  <si>
    <t>03 000 73670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</si>
  <si>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</si>
  <si>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Капитальные вложения в объекты государственной
(муниципальной) собственности</t>
  </si>
  <si>
    <t>Бюджетные инвестиции</t>
  </si>
  <si>
    <t>Приобретение объектов недвижимого имущества в собственность МО "Катунинское"</t>
  </si>
  <si>
    <t>44 000 44010</t>
  </si>
  <si>
    <t>46 100 88980</t>
  </si>
  <si>
    <t>Поддержка садоводческих, огороднических и дачных некоммерческих объединений граждан (бюджет поселения)</t>
  </si>
  <si>
    <t>44 000 98950</t>
  </si>
  <si>
    <t>Резервные средства</t>
  </si>
  <si>
    <t>Доходы бюджета поселения на 2019 год</t>
  </si>
  <si>
    <t xml:space="preserve">Источники финансирования дефицита бюджета поселения на 2019 год </t>
  </si>
  <si>
    <t>Ведомственная структура расходов бюджета на 2019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</si>
  <si>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</si>
  <si>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</si>
  <si>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бюджетных ассигнований муниципального дорожного фонда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</si>
  <si>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</si>
  <si>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000 2 02 40014 10 0000 150</t>
  </si>
  <si>
    <t>000 2 02 40000 00 0000 150</t>
  </si>
  <si>
    <t>000 2 02 30024 10 0000 150</t>
  </si>
  <si>
    <t>000 2 02 35118 10 0000 150</t>
  </si>
  <si>
    <t>000 2 02 30000 00 0000 150</t>
  </si>
  <si>
    <t>000 2 02 10000 00 0000 150</t>
  </si>
  <si>
    <t>000 2 02 15001 10 0000 150</t>
  </si>
  <si>
    <t>000 2 02 15002 10 0000 150</t>
  </si>
  <si>
    <t xml:space="preserve"> Приложение № 1 к решению Совета депутатов от 26.12.18 г. № 147 «О бюджете муниципального образования «Катунинское» на 2019 год»</t>
  </si>
  <si>
    <t>ПРИЛОЖЕНИЕ № 7  к решению Совета депутатов от 26.12.18 г. № 147 «О бюджете муниципального образования «Катунинское» на 2019 год»</t>
  </si>
  <si>
    <t>000 2 02 49999 10 0000 150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</si>
  <si>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</si>
  <si>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бюджетных ассигнований муниципального дорожного фонда</t>
  </si>
  <si>
    <t>Приложение № 6 к решению Совета депутатов от 05.02.19 г. № 154 «О бюджете муниципального образования «Катунинское» на 2019 год»</t>
  </si>
  <si>
    <t>Приобретение объектов движимого имущества в собственность МО "Катунинское"</t>
  </si>
  <si>
    <t>000 2 19 60010 10 0000 150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</si>
  <si>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</si>
  <si>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</si>
  <si>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40 1 00 00000</t>
  </si>
  <si>
    <t>40 1 00 40010</t>
  </si>
  <si>
    <t>41 2 00 00000</t>
  </si>
  <si>
    <t>41 2 00 40010</t>
  </si>
  <si>
    <t>42 1 00 00000</t>
  </si>
  <si>
    <t>42 1 00 40010</t>
  </si>
  <si>
    <t>43 0 00 00000</t>
  </si>
  <si>
    <t>43 2 00 00000</t>
  </si>
  <si>
    <t>43 2 00 78680</t>
  </si>
  <si>
    <t>48 0 00 00000</t>
  </si>
  <si>
    <t>48 2 00 00000</t>
  </si>
  <si>
    <t>48 2 00 48990</t>
  </si>
  <si>
    <t>42 4 00 00000</t>
  </si>
  <si>
    <t>42 4 00 41400</t>
  </si>
  <si>
    <t>42 5 00 00000</t>
  </si>
  <si>
    <t>42 5 00 40990</t>
  </si>
  <si>
    <t>43 1 00 00000</t>
  </si>
  <si>
    <t>43 1 00 51180</t>
  </si>
  <si>
    <t>02 0 00 00000</t>
  </si>
  <si>
    <t>02 0 00 40530</t>
  </si>
  <si>
    <t>44 0 00 00000</t>
  </si>
  <si>
    <t>44 0 00 88210</t>
  </si>
  <si>
    <t>44 0 00 44020</t>
  </si>
  <si>
    <t>03 0 00 00000</t>
  </si>
  <si>
    <t>03 0 F2 55550</t>
  </si>
  <si>
    <t>03 0 00 95552</t>
  </si>
  <si>
    <t>50 0 00 00000</t>
  </si>
  <si>
    <t>50 1 00 00000</t>
  </si>
  <si>
    <t>50 1 00 40540</t>
  </si>
  <si>
    <t>46 0 00 00000</t>
  </si>
  <si>
    <t>46 1 00 00000</t>
  </si>
  <si>
    <t>46 1 00 80360</t>
  </si>
  <si>
    <t>46 1 00 46020</t>
  </si>
  <si>
    <t>46 1 00 46040</t>
  </si>
  <si>
    <t>46 1 00 46050</t>
  </si>
  <si>
    <t>46 2 00 00000</t>
  </si>
  <si>
    <t>46 2 00 46990</t>
  </si>
  <si>
    <t>46 2 00 88980</t>
  </si>
  <si>
    <t>46 2 00 89900</t>
  </si>
  <si>
    <t>46 3 00 00000</t>
  </si>
  <si>
    <t>46 3 00 46110</t>
  </si>
  <si>
    <t>46 3 00 46120</t>
  </si>
  <si>
    <t>46 3 00 46130</t>
  </si>
  <si>
    <t>46 3 00 46140</t>
  </si>
  <si>
    <t>46 5 00 00000</t>
  </si>
  <si>
    <t>46 5 00 46500</t>
  </si>
  <si>
    <t>46 5 00 88990</t>
  </si>
  <si>
    <t>04 0 00 00000</t>
  </si>
  <si>
    <t>04 0 00 46310</t>
  </si>
  <si>
    <t>42 2 00 00000</t>
  </si>
  <si>
    <t>42 2 00 40100</t>
  </si>
  <si>
    <t>42  2 00 40100</t>
  </si>
  <si>
    <t>42 3 00 00000</t>
  </si>
  <si>
    <t>42 3 00 40200</t>
  </si>
  <si>
    <t>60 0 00 00000</t>
  </si>
  <si>
    <t>60 1 00 00000</t>
  </si>
  <si>
    <t>60 1 00 99500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</si>
  <si>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</si>
  <si>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</si>
  <si>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44 0 00 44030</t>
  </si>
  <si>
    <t>Мероприятия в области дорожного хозяйства</t>
  </si>
  <si>
    <t>44 000 S875Д</t>
  </si>
  <si>
    <t>Иные межбюджетные трансферты бюджетам сельских поселений на софинансирование мероприятий по ремонту автомобильных дорог местного значения в границах населенных пунктов поселений</t>
  </si>
  <si>
    <t>ПРИЛОЖЕНИЕ № 1 к  Решению Совета депутатов МО «Катунинское» от 05.06.2019 г. № 178 «О внесении изменений и дополнений в решение «О бюджете муниципального образования «Катунинское» на 2019 год».</t>
  </si>
  <si>
    <t>ПРИЛОЖЕНИЕ № 2 к  Решению Совета депутатов МО «Катунинское» от 05.06.2019 г. № 178 «О внесении изменений и дополнений в решение «О бюджете муниципального образования «Катунинское» на 2019 год».</t>
  </si>
  <si>
    <t>ПРИЛОЖЕНИЕ № 3 к  Решению Совета депутатов МО «Катунинское» от 05.06.2019 г. № 178 «О внесении изменений и дополнений в решение «О бюджете муниципального образования «Катунинское» на 2019 год».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</si>
</sst>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3.5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68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5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5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68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68" fontId="11" fillId="0" borderId="10" xfId="55" applyNumberFormat="1" applyFont="1" applyFill="1" applyBorder="1" applyAlignment="1" applyProtection="1">
      <alignment horizontal="center" vertical="center" wrapText="1" readingOrder="1"/>
      <protection hidden="1"/>
    </xf>
    <xf numFmtId="171" fontId="6" fillId="0" borderId="0" xfId="0" applyNumberFormat="1" applyFont="1" applyFill="1" applyAlignment="1">
      <alignment vertical="center"/>
    </xf>
    <xf numFmtId="168" fontId="10" fillId="0" borderId="10" xfId="55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0" xfId="0" applyFont="1" applyFill="1" applyAlignment="1">
      <alignment horizontal="left"/>
    </xf>
    <xf numFmtId="169" fontId="11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2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center" readingOrder="1"/>
    </xf>
    <xf numFmtId="0" fontId="7" fillId="0" borderId="12" xfId="55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2" xfId="55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5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readingOrder="1"/>
    </xf>
    <xf numFmtId="49" fontId="7" fillId="0" borderId="12" xfId="55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10" xfId="55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5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5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5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0" fillId="0" borderId="0" xfId="0" applyFont="1" applyFill="1" applyAlignment="1">
      <alignment horizontal="center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4" applyNumberFormat="1" applyFont="1" applyFill="1" applyAlignment="1" applyProtection="1">
      <alignment horizontal="center" vertical="center" readingOrder="1"/>
      <protection hidden="1"/>
    </xf>
    <xf numFmtId="173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5" applyNumberFormat="1" applyFont="1" applyFill="1" applyBorder="1" applyAlignment="1" applyProtection="1">
      <alignment horizontal="center" vertical="center" readingOrder="1"/>
      <protection hidden="1"/>
    </xf>
    <xf numFmtId="173" fontId="11" fillId="0" borderId="10" xfId="0" applyNumberFormat="1" applyFont="1" applyFill="1" applyBorder="1" applyAlignment="1">
      <alignment horizontal="center" vertical="center" readingOrder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173" fontId="10" fillId="0" borderId="10" xfId="0" applyNumberFormat="1" applyFont="1" applyFill="1" applyBorder="1" applyAlignment="1">
      <alignment horizontal="center" vertical="center" readingOrder="1"/>
    </xf>
    <xf numFmtId="17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2" fillId="0" borderId="0" xfId="54" applyFont="1" applyFill="1" applyAlignment="1" applyProtection="1">
      <alignment horizontal="right" vertical="center"/>
      <protection hidden="1"/>
    </xf>
    <xf numFmtId="0" fontId="11" fillId="0" borderId="10" xfId="55" applyNumberFormat="1" applyFont="1" applyFill="1" applyBorder="1" applyAlignment="1" applyProtection="1">
      <alignment horizontal="left" vertical="center" wrapText="1" readingOrder="1"/>
      <protection hidden="1"/>
    </xf>
    <xf numFmtId="49" fontId="2" fillId="0" borderId="0" xfId="0" applyNumberFormat="1" applyFont="1" applyFill="1" applyBorder="1" applyAlignment="1">
      <alignment wrapText="1"/>
    </xf>
    <xf numFmtId="0" fontId="1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1" fontId="10" fillId="32" borderId="10" xfId="54" applyNumberFormat="1" applyFont="1" applyFill="1" applyBorder="1" applyAlignment="1" applyProtection="1">
      <alignment horizontal="center" vertical="center" wrapText="1"/>
      <protection hidden="1"/>
    </xf>
    <xf numFmtId="4" fontId="7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0" applyFont="1" applyFill="1" applyBorder="1" applyAlignment="1">
      <alignment horizontal="left" vertical="top" wrapText="1"/>
    </xf>
    <xf numFmtId="172" fontId="10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172" fontId="11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 wrapText="1"/>
    </xf>
    <xf numFmtId="174" fontId="11" fillId="32" borderId="10" xfId="53" applyNumberFormat="1" applyFont="1" applyFill="1" applyBorder="1" applyAlignment="1" applyProtection="1">
      <alignment horizontal="left" vertical="top" wrapText="1"/>
      <protection hidden="1"/>
    </xf>
    <xf numFmtId="174" fontId="11" fillId="32" borderId="13" xfId="53" applyNumberFormat="1" applyFont="1" applyFill="1" applyBorder="1" applyAlignment="1" applyProtection="1">
      <alignment horizontal="left" vertical="top" wrapText="1"/>
      <protection hidden="1"/>
    </xf>
    <xf numFmtId="174" fontId="11" fillId="32" borderId="12" xfId="53" applyNumberFormat="1" applyFont="1" applyFill="1" applyBorder="1" applyAlignment="1" applyProtection="1">
      <alignment horizontal="left" vertical="top" wrapText="1"/>
      <protection hidden="1"/>
    </xf>
    <xf numFmtId="0" fontId="10" fillId="32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Alignment="1">
      <alignment horizontal="center" vertical="center" wrapText="1" readingOrder="1"/>
    </xf>
    <xf numFmtId="0" fontId="10" fillId="0" borderId="10" xfId="55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Alignment="1">
      <alignment vertical="center" wrapText="1" readingOrder="1"/>
    </xf>
    <xf numFmtId="0" fontId="8" fillId="0" borderId="0" xfId="55" applyNumberFormat="1" applyFont="1" applyFill="1" applyBorder="1" applyAlignment="1" applyProtection="1">
      <alignment vertical="center" wrapText="1" readingOrder="1"/>
      <protection hidden="1"/>
    </xf>
    <xf numFmtId="0" fontId="8" fillId="0" borderId="0" xfId="0" applyNumberFormat="1" applyFont="1" applyFill="1" applyAlignment="1">
      <alignment vertical="center" wrapText="1" readingOrder="1"/>
    </xf>
    <xf numFmtId="49" fontId="10" fillId="0" borderId="10" xfId="55" applyNumberFormat="1" applyFont="1" applyFill="1" applyBorder="1" applyAlignment="1" applyProtection="1">
      <alignment horizontal="center" vertical="center" readingOrder="1"/>
      <protection hidden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10" xfId="55" applyNumberFormat="1" applyFont="1" applyFill="1" applyBorder="1" applyAlignment="1" applyProtection="1">
      <alignment horizontal="left" vertical="top" wrapText="1" readingOrder="1"/>
      <protection hidden="1"/>
    </xf>
    <xf numFmtId="174" fontId="11" fillId="0" borderId="13" xfId="53" applyNumberFormat="1" applyFont="1" applyFill="1" applyBorder="1" applyAlignment="1" applyProtection="1">
      <alignment horizontal="left" vertical="top" wrapText="1"/>
      <protection hidden="1"/>
    </xf>
    <xf numFmtId="174" fontId="11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top" wrapText="1" readingOrder="1"/>
      <protection hidden="1"/>
    </xf>
    <xf numFmtId="0" fontId="11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 readingOrder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173" fontId="11" fillId="33" borderId="10" xfId="0" applyNumberFormat="1" applyFont="1" applyFill="1" applyBorder="1" applyAlignment="1">
      <alignment horizontal="right" vertical="center" wrapText="1" readingOrder="1"/>
    </xf>
    <xf numFmtId="0" fontId="16" fillId="0" borderId="11" xfId="0" applyFont="1" applyBorder="1" applyAlignment="1">
      <alignment vertical="center" wrapText="1"/>
    </xf>
    <xf numFmtId="0" fontId="65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 vertical="center"/>
    </xf>
    <xf numFmtId="0" fontId="11" fillId="33" borderId="10" xfId="54" applyNumberFormat="1" applyFont="1" applyFill="1" applyBorder="1" applyAlignment="1" applyProtection="1">
      <alignment horizontal="left" vertical="center" wrapText="1" readingOrder="1"/>
      <protection hidden="1"/>
    </xf>
    <xf numFmtId="169" fontId="11" fillId="33" borderId="10" xfId="54" applyNumberFormat="1" applyFont="1" applyFill="1" applyBorder="1" applyAlignment="1" applyProtection="1">
      <alignment horizontal="center" vertical="center" wrapText="1" readingOrder="1"/>
      <protection hidden="1"/>
    </xf>
    <xf numFmtId="168" fontId="11" fillId="33" borderId="10" xfId="55" applyNumberFormat="1" applyFont="1" applyFill="1" applyBorder="1" applyAlignment="1" applyProtection="1">
      <alignment horizontal="center" vertical="center" wrapText="1" readingOrder="1"/>
      <protection hidden="1"/>
    </xf>
    <xf numFmtId="49" fontId="11" fillId="33" borderId="10" xfId="0" applyNumberFormat="1" applyFont="1" applyFill="1" applyBorder="1" applyAlignment="1">
      <alignment horizontal="center" vertical="center"/>
    </xf>
    <xf numFmtId="170" fontId="11" fillId="33" borderId="10" xfId="0" applyNumberFormat="1" applyFont="1" applyFill="1" applyBorder="1" applyAlignment="1">
      <alignment horizontal="center" vertical="center" wrapText="1" readingOrder="1"/>
    </xf>
    <xf numFmtId="4" fontId="2" fillId="33" borderId="0" xfId="0" applyNumberFormat="1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11" fillId="33" borderId="10" xfId="55" applyNumberFormat="1" applyFont="1" applyFill="1" applyBorder="1" applyAlignment="1" applyProtection="1">
      <alignment horizontal="left" vertical="center" wrapText="1" readingOrder="1"/>
      <protection hidden="1"/>
    </xf>
    <xf numFmtId="170" fontId="11" fillId="33" borderId="10" xfId="0" applyNumberFormat="1" applyFont="1" applyFill="1" applyBorder="1" applyAlignment="1">
      <alignment horizontal="right" vertical="center" wrapText="1" readingOrder="1"/>
    </xf>
    <xf numFmtId="17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 readingOrder="1"/>
    </xf>
    <xf numFmtId="173" fontId="19" fillId="33" borderId="0" xfId="0" applyNumberFormat="1" applyFont="1" applyFill="1" applyBorder="1" applyAlignment="1">
      <alignment horizontal="center" wrapText="1"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readingOrder="1"/>
    </xf>
    <xf numFmtId="1" fontId="7" fillId="0" borderId="12" xfId="54" applyNumberFormat="1" applyFont="1" applyFill="1" applyBorder="1" applyAlignment="1" applyProtection="1">
      <alignment horizontal="center" vertical="center" wrapText="1" readingOrder="1"/>
      <protection hidden="1"/>
    </xf>
    <xf numFmtId="1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10" fillId="33" borderId="10" xfId="0" applyNumberFormat="1" applyFont="1" applyFill="1" applyBorder="1" applyAlignment="1">
      <alignment horizontal="center" vertical="center" wrapText="1" readingOrder="1"/>
    </xf>
    <xf numFmtId="170" fontId="7" fillId="0" borderId="0" xfId="0" applyNumberFormat="1" applyFont="1" applyFill="1" applyAlignment="1">
      <alignment vertical="center"/>
    </xf>
    <xf numFmtId="168" fontId="10" fillId="0" borderId="10" xfId="55" applyNumberFormat="1" applyFont="1" applyFill="1" applyBorder="1" applyAlignment="1" applyProtection="1">
      <alignment horizontal="center" vertical="center" readingOrder="1"/>
      <protection hidden="1"/>
    </xf>
    <xf numFmtId="167" fontId="11" fillId="0" borderId="10" xfId="63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justify" vertical="center" wrapText="1"/>
    </xf>
    <xf numFmtId="169" fontId="11" fillId="33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33" borderId="0" xfId="0" applyFont="1" applyFill="1" applyAlignment="1">
      <alignment vertical="center" wrapText="1"/>
    </xf>
    <xf numFmtId="168" fontId="11" fillId="33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33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11" fillId="33" borderId="0" xfId="0" applyFont="1" applyFill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7" fillId="0" borderId="0" xfId="0" applyFont="1" applyFill="1" applyAlignment="1">
      <alignment vertical="center"/>
    </xf>
    <xf numFmtId="0" fontId="16" fillId="33" borderId="11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0" fillId="0" borderId="15" xfId="55" applyNumberFormat="1" applyFont="1" applyFill="1" applyBorder="1" applyAlignment="1">
      <alignment horizontal="center" vertical="center" wrapText="1" readingOrder="1"/>
      <protection/>
    </xf>
    <xf numFmtId="0" fontId="10" fillId="0" borderId="16" xfId="55" applyNumberFormat="1" applyFont="1" applyFill="1" applyBorder="1" applyAlignment="1">
      <alignment horizontal="center" vertical="center" wrapText="1" readingOrder="1"/>
      <protection/>
    </xf>
    <xf numFmtId="0" fontId="10" fillId="0" borderId="11" xfId="55" applyNumberFormat="1" applyFont="1" applyFill="1" applyBorder="1" applyAlignment="1">
      <alignment horizontal="center" vertical="center" wrapText="1" readingOrder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299</xdr:row>
      <xdr:rowOff>0</xdr:rowOff>
    </xdr:from>
    <xdr:ext cx="95250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38200" y="72228075"/>
          <a:ext cx="95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838200</xdr:colOff>
      <xdr:row>308</xdr:row>
      <xdr:rowOff>0</xdr:rowOff>
    </xdr:from>
    <xdr:ext cx="9525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38200" y="7590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838200</xdr:colOff>
      <xdr:row>299</xdr:row>
      <xdr:rowOff>0</xdr:rowOff>
    </xdr:from>
    <xdr:ext cx="95250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38200" y="72228075"/>
          <a:ext cx="95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838200</xdr:colOff>
      <xdr:row>308</xdr:row>
      <xdr:rowOff>0</xdr:rowOff>
    </xdr:from>
    <xdr:ext cx="9525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38200" y="75904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2"/>
  <sheetViews>
    <sheetView tabSelected="1" view="pageBreakPreview" zoomScale="85" zoomScaleSheetLayoutView="85" zoomScalePageLayoutView="0" workbookViewId="0" topLeftCell="A1">
      <selection activeCell="A19" sqref="A19"/>
    </sheetView>
  </sheetViews>
  <sheetFormatPr defaultColWidth="8.7109375" defaultRowHeight="12.75"/>
  <cols>
    <col min="1" max="1" width="72.28125" style="75" customWidth="1"/>
    <col min="2" max="2" width="33.57421875" style="60" customWidth="1"/>
    <col min="3" max="3" width="12.8515625" style="58" hidden="1" customWidth="1"/>
    <col min="4" max="4" width="14.7109375" style="58" hidden="1" customWidth="1"/>
    <col min="5" max="5" width="20.00390625" style="58" customWidth="1"/>
    <col min="6" max="6" width="16.421875" style="60" hidden="1" customWidth="1"/>
    <col min="7" max="7" width="18.140625" style="60" hidden="1" customWidth="1"/>
    <col min="8" max="8" width="13.28125" style="61" customWidth="1"/>
    <col min="9" max="10" width="8.7109375" style="22" customWidth="1"/>
    <col min="11" max="16384" width="8.7109375" style="22" customWidth="1"/>
  </cols>
  <sheetData>
    <row r="1" spans="2:5" ht="51.75" customHeight="1">
      <c r="B1" s="215" t="s">
        <v>407</v>
      </c>
      <c r="C1" s="215"/>
      <c r="D1" s="215"/>
      <c r="E1" s="215"/>
    </row>
    <row r="2" spans="1:8" ht="42" customHeight="1">
      <c r="A2" s="153"/>
      <c r="B2" s="215" t="s">
        <v>338</v>
      </c>
      <c r="C2" s="215"/>
      <c r="D2" s="215"/>
      <c r="E2" s="215"/>
      <c r="F2" s="8"/>
      <c r="G2" s="8"/>
      <c r="H2" s="22"/>
    </row>
    <row r="3" spans="1:8" ht="15" customHeight="1">
      <c r="A3" s="153"/>
      <c r="B3" s="154"/>
      <c r="C3" s="7"/>
      <c r="D3" s="8"/>
      <c r="E3" s="8"/>
      <c r="F3" s="8"/>
      <c r="G3" s="8"/>
      <c r="H3" s="22"/>
    </row>
    <row r="4" spans="1:8" ht="21" customHeight="1">
      <c r="A4" s="216" t="s">
        <v>318</v>
      </c>
      <c r="B4" s="217"/>
      <c r="C4" s="217"/>
      <c r="D4" s="217"/>
      <c r="E4" s="217"/>
      <c r="F4" s="102"/>
      <c r="G4" s="102"/>
      <c r="H4" s="22"/>
    </row>
    <row r="5" spans="1:7" ht="15" customHeight="1">
      <c r="A5" s="103"/>
      <c r="B5" s="192"/>
      <c r="C5" s="104"/>
      <c r="D5" s="104"/>
      <c r="E5" s="105" t="s">
        <v>123</v>
      </c>
      <c r="F5" s="106"/>
      <c r="G5" s="106"/>
    </row>
    <row r="6" spans="1:10" ht="30.75" customHeight="1">
      <c r="A6" s="107" t="s">
        <v>124</v>
      </c>
      <c r="B6" s="193" t="s">
        <v>125</v>
      </c>
      <c r="C6" s="108" t="s">
        <v>126</v>
      </c>
      <c r="D6" s="108" t="s">
        <v>36</v>
      </c>
      <c r="E6" s="107" t="s">
        <v>39</v>
      </c>
      <c r="F6" s="109" t="s">
        <v>41</v>
      </c>
      <c r="G6" s="109" t="s">
        <v>36</v>
      </c>
      <c r="J6" s="62"/>
    </row>
    <row r="7" spans="1:7" ht="26.25" customHeight="1">
      <c r="A7" s="110" t="s">
        <v>127</v>
      </c>
      <c r="B7" s="194" t="s">
        <v>238</v>
      </c>
      <c r="C7" s="111">
        <f>+ROUND(F7/1000,1)</f>
        <v>6364</v>
      </c>
      <c r="D7" s="111">
        <f>+ROUND(G7/1000,1)</f>
        <v>3631</v>
      </c>
      <c r="E7" s="111">
        <f aca="true" t="shared" si="0" ref="E7:E20">D7+C7</f>
        <v>9995</v>
      </c>
      <c r="F7" s="112">
        <f>+F8+F12+F19+F24+F26+F15+F17+F32+F10+F30+F34</f>
        <v>6364000</v>
      </c>
      <c r="G7" s="112">
        <f>+G8+G12+G19+G24+G26+G15+G17+G32+G10+G30+G34</f>
        <v>3631000</v>
      </c>
    </row>
    <row r="8" spans="1:8" s="64" customFormat="1" ht="19.5" customHeight="1">
      <c r="A8" s="110" t="s">
        <v>128</v>
      </c>
      <c r="B8" s="194" t="s">
        <v>239</v>
      </c>
      <c r="C8" s="111">
        <f aca="true" t="shared" si="1" ref="C8:D49">+ROUND(F8/1000,1)</f>
        <v>731</v>
      </c>
      <c r="D8" s="111">
        <f t="shared" si="1"/>
        <v>0</v>
      </c>
      <c r="E8" s="111">
        <f t="shared" si="0"/>
        <v>731</v>
      </c>
      <c r="F8" s="113">
        <f>+F9</f>
        <v>731000</v>
      </c>
      <c r="G8" s="113">
        <f>+G9</f>
        <v>0</v>
      </c>
      <c r="H8" s="191">
        <f>F8*100/F72</f>
        <v>4.860827031364735</v>
      </c>
    </row>
    <row r="9" spans="1:8" ht="19.5" customHeight="1">
      <c r="A9" s="114" t="s">
        <v>129</v>
      </c>
      <c r="B9" s="24" t="s">
        <v>240</v>
      </c>
      <c r="C9" s="115">
        <f t="shared" si="1"/>
        <v>731</v>
      </c>
      <c r="D9" s="115">
        <f t="shared" si="1"/>
        <v>0</v>
      </c>
      <c r="E9" s="115">
        <f t="shared" si="0"/>
        <v>731</v>
      </c>
      <c r="F9" s="112">
        <v>731000</v>
      </c>
      <c r="G9" s="112"/>
      <c r="H9" s="63"/>
    </row>
    <row r="10" spans="1:8" ht="21" customHeight="1" hidden="1">
      <c r="A10" s="124" t="s">
        <v>264</v>
      </c>
      <c r="B10" s="194" t="s">
        <v>265</v>
      </c>
      <c r="C10" s="111">
        <f t="shared" si="1"/>
        <v>0</v>
      </c>
      <c r="D10" s="111">
        <f>+ROUND(G10/1000,1)</f>
        <v>0</v>
      </c>
      <c r="E10" s="111">
        <f t="shared" si="0"/>
        <v>0</v>
      </c>
      <c r="F10" s="113">
        <f>+F11</f>
        <v>0</v>
      </c>
      <c r="G10" s="113">
        <f>+G11</f>
        <v>0</v>
      </c>
      <c r="H10" s="63">
        <f>F10*100/F72</f>
        <v>0</v>
      </c>
    </row>
    <row r="11" spans="1:8" ht="25.5" customHeight="1" hidden="1">
      <c r="A11" s="118" t="s">
        <v>266</v>
      </c>
      <c r="B11" s="24" t="s">
        <v>267</v>
      </c>
      <c r="C11" s="115">
        <f t="shared" si="1"/>
        <v>0</v>
      </c>
      <c r="D11" s="115">
        <f>+ROUND(G11/1000,1)</f>
        <v>0</v>
      </c>
      <c r="E11" s="115">
        <f t="shared" si="0"/>
        <v>0</v>
      </c>
      <c r="F11" s="112"/>
      <c r="G11" s="112">
        <v>0</v>
      </c>
      <c r="H11" s="63"/>
    </row>
    <row r="12" spans="1:8" s="64" customFormat="1" ht="20.25" customHeight="1">
      <c r="A12" s="110" t="s">
        <v>130</v>
      </c>
      <c r="B12" s="194" t="s">
        <v>241</v>
      </c>
      <c r="C12" s="111">
        <f t="shared" si="1"/>
        <v>1725</v>
      </c>
      <c r="D12" s="111">
        <f t="shared" si="1"/>
        <v>0</v>
      </c>
      <c r="E12" s="111">
        <f t="shared" si="0"/>
        <v>1725</v>
      </c>
      <c r="F12" s="113">
        <f>SUM(F13:F14)</f>
        <v>1725000</v>
      </c>
      <c r="G12" s="113">
        <f>SUM(G13:G14)</f>
        <v>0</v>
      </c>
      <c r="H12" s="191">
        <f>F12*100/F72</f>
        <v>11.470487864711584</v>
      </c>
    </row>
    <row r="13" spans="1:8" ht="23.25" customHeight="1">
      <c r="A13" s="114" t="s">
        <v>195</v>
      </c>
      <c r="B13" s="24" t="s">
        <v>242</v>
      </c>
      <c r="C13" s="115">
        <f t="shared" si="1"/>
        <v>738</v>
      </c>
      <c r="D13" s="115">
        <f t="shared" si="1"/>
        <v>0</v>
      </c>
      <c r="E13" s="115">
        <f t="shared" si="0"/>
        <v>738</v>
      </c>
      <c r="F13" s="112">
        <v>738000</v>
      </c>
      <c r="G13" s="112"/>
      <c r="H13" s="191">
        <f>F13*100/F72</f>
        <v>4.907373938641825</v>
      </c>
    </row>
    <row r="14" spans="1:8" ht="24" customHeight="1">
      <c r="A14" s="114" t="s">
        <v>196</v>
      </c>
      <c r="B14" s="24" t="s">
        <v>243</v>
      </c>
      <c r="C14" s="115">
        <f t="shared" si="1"/>
        <v>987</v>
      </c>
      <c r="D14" s="115">
        <f t="shared" si="1"/>
        <v>0</v>
      </c>
      <c r="E14" s="115">
        <f t="shared" si="0"/>
        <v>987</v>
      </c>
      <c r="F14" s="112">
        <v>987000</v>
      </c>
      <c r="G14" s="112"/>
      <c r="H14" s="191">
        <f>F14*100/F72</f>
        <v>6.563113926069758</v>
      </c>
    </row>
    <row r="15" spans="1:8" ht="21.75" customHeight="1" hidden="1">
      <c r="A15" s="116" t="s">
        <v>131</v>
      </c>
      <c r="B15" s="194" t="s">
        <v>244</v>
      </c>
      <c r="C15" s="111">
        <f t="shared" si="1"/>
        <v>0</v>
      </c>
      <c r="D15" s="111">
        <f>+ROUND(G15/1000,1)</f>
        <v>0</v>
      </c>
      <c r="E15" s="111">
        <f t="shared" si="0"/>
        <v>0</v>
      </c>
      <c r="F15" s="113">
        <f>F16</f>
        <v>0</v>
      </c>
      <c r="G15" s="113">
        <f>G16</f>
        <v>0</v>
      </c>
      <c r="H15" s="63">
        <f>F15*100/F72</f>
        <v>0</v>
      </c>
    </row>
    <row r="16" spans="1:8" s="157" customFormat="1" ht="96.75" customHeight="1" hidden="1">
      <c r="A16" s="129" t="s">
        <v>276</v>
      </c>
      <c r="B16" s="188" t="s">
        <v>277</v>
      </c>
      <c r="C16" s="189">
        <f t="shared" si="1"/>
        <v>0</v>
      </c>
      <c r="D16" s="189">
        <f>+ROUND(G16/1000,1)</f>
        <v>0</v>
      </c>
      <c r="E16" s="189">
        <f t="shared" si="0"/>
        <v>0</v>
      </c>
      <c r="F16" s="190"/>
      <c r="G16" s="190"/>
      <c r="H16" s="63"/>
    </row>
    <row r="17" spans="1:8" ht="112.5" customHeight="1" hidden="1">
      <c r="A17" s="116" t="s">
        <v>132</v>
      </c>
      <c r="B17" s="194" t="s">
        <v>133</v>
      </c>
      <c r="C17" s="111">
        <f t="shared" si="1"/>
        <v>0</v>
      </c>
      <c r="D17" s="111">
        <f>+ROUND(G17/1000,1)</f>
        <v>0</v>
      </c>
      <c r="E17" s="111">
        <f t="shared" si="0"/>
        <v>0</v>
      </c>
      <c r="F17" s="113">
        <f>F18</f>
        <v>0</v>
      </c>
      <c r="G17" s="113">
        <f>G18</f>
        <v>0</v>
      </c>
      <c r="H17" s="63" t="e">
        <f>F17*100/F81</f>
        <v>#DIV/0!</v>
      </c>
    </row>
    <row r="18" spans="1:8" ht="54.75" customHeight="1" hidden="1">
      <c r="A18" s="114" t="s">
        <v>134</v>
      </c>
      <c r="B18" s="24" t="s">
        <v>135</v>
      </c>
      <c r="C18" s="111">
        <f t="shared" si="1"/>
        <v>0</v>
      </c>
      <c r="D18" s="111">
        <f>+ROUND(G18/1000,1)</f>
        <v>0</v>
      </c>
      <c r="E18" s="115">
        <f t="shared" si="0"/>
        <v>0</v>
      </c>
      <c r="F18" s="112"/>
      <c r="G18" s="112"/>
      <c r="H18" s="63" t="e">
        <f>F18*100/F82</f>
        <v>#DIV/0!</v>
      </c>
    </row>
    <row r="19" spans="1:8" s="64" customFormat="1" ht="54.75" customHeight="1">
      <c r="A19" s="110" t="s">
        <v>136</v>
      </c>
      <c r="B19" s="194" t="s">
        <v>245</v>
      </c>
      <c r="C19" s="111">
        <f>+ROUND(F19/1000,1)</f>
        <v>3166</v>
      </c>
      <c r="D19" s="111">
        <f>+ROUND(G19/1000,1)</f>
        <v>0</v>
      </c>
      <c r="E19" s="111">
        <f>D19+C19</f>
        <v>3166</v>
      </c>
      <c r="F19" s="113">
        <f>SUM(F20:F23)</f>
        <v>3166000</v>
      </c>
      <c r="G19" s="113">
        <f>SUM(G20:G23)</f>
        <v>0</v>
      </c>
      <c r="H19" s="191">
        <f>F19*100/F72</f>
        <v>21.052501205609783</v>
      </c>
    </row>
    <row r="20" spans="1:8" ht="71.25" customHeight="1" hidden="1">
      <c r="A20" s="114" t="s">
        <v>167</v>
      </c>
      <c r="B20" s="24" t="s">
        <v>137</v>
      </c>
      <c r="C20" s="115">
        <f t="shared" si="1"/>
        <v>0</v>
      </c>
      <c r="D20" s="115">
        <f t="shared" si="1"/>
        <v>0</v>
      </c>
      <c r="E20" s="115">
        <f t="shared" si="0"/>
        <v>0</v>
      </c>
      <c r="F20" s="112">
        <v>0</v>
      </c>
      <c r="G20" s="112">
        <v>0</v>
      </c>
      <c r="H20" s="191" t="e">
        <f aca="true" t="shared" si="2" ref="H20:H31">F20*100/F73</f>
        <v>#DIV/0!</v>
      </c>
    </row>
    <row r="21" spans="1:8" s="157" customFormat="1" ht="81" customHeight="1">
      <c r="A21" s="114" t="s">
        <v>138</v>
      </c>
      <c r="B21" s="24" t="s">
        <v>246</v>
      </c>
      <c r="C21" s="115">
        <f>+ROUND(F21/1000,1)</f>
        <v>1074</v>
      </c>
      <c r="D21" s="115">
        <f t="shared" si="1"/>
        <v>0</v>
      </c>
      <c r="E21" s="115">
        <f>D21+C21</f>
        <v>1074</v>
      </c>
      <c r="F21" s="112">
        <f>44000+1030000</f>
        <v>1074000</v>
      </c>
      <c r="G21" s="112"/>
      <c r="H21" s="191" t="e">
        <f t="shared" si="2"/>
        <v>#DIV/0!</v>
      </c>
    </row>
    <row r="22" spans="1:8" ht="90" hidden="1">
      <c r="A22" s="114" t="s">
        <v>191</v>
      </c>
      <c r="B22" s="24" t="s">
        <v>192</v>
      </c>
      <c r="C22" s="115">
        <f>+ROUND(F22/1000,1)</f>
        <v>0</v>
      </c>
      <c r="D22" s="115">
        <f t="shared" si="1"/>
        <v>0</v>
      </c>
      <c r="E22" s="115">
        <f>D22+C22</f>
        <v>0</v>
      </c>
      <c r="F22" s="112"/>
      <c r="G22" s="112">
        <f>847454-847454</f>
        <v>0</v>
      </c>
      <c r="H22" s="191" t="e">
        <f t="shared" si="2"/>
        <v>#DIV/0!</v>
      </c>
    </row>
    <row r="23" spans="1:8" ht="93" customHeight="1">
      <c r="A23" s="114" t="s">
        <v>279</v>
      </c>
      <c r="B23" s="188" t="s">
        <v>278</v>
      </c>
      <c r="C23" s="115">
        <f>+ROUND(F23/1000,1)</f>
        <v>2092</v>
      </c>
      <c r="D23" s="115">
        <f t="shared" si="1"/>
        <v>0</v>
      </c>
      <c r="E23" s="115">
        <f>D23+C23</f>
        <v>2092</v>
      </c>
      <c r="F23" s="112">
        <v>2092000</v>
      </c>
      <c r="G23" s="112"/>
      <c r="H23" s="191" t="e">
        <f t="shared" si="2"/>
        <v>#DIV/0!</v>
      </c>
    </row>
    <row r="24" spans="1:8" s="64" customFormat="1" ht="40.5" customHeight="1">
      <c r="A24" s="110" t="s">
        <v>205</v>
      </c>
      <c r="B24" s="194" t="s">
        <v>247</v>
      </c>
      <c r="C24" s="111">
        <f t="shared" si="1"/>
        <v>0</v>
      </c>
      <c r="D24" s="111">
        <f t="shared" si="1"/>
        <v>0</v>
      </c>
      <c r="E24" s="111">
        <f>D24+C24</f>
        <v>0</v>
      </c>
      <c r="F24" s="113">
        <f>SUM(F25)</f>
        <v>0</v>
      </c>
      <c r="G24" s="113">
        <f>SUM(G25)</f>
        <v>0</v>
      </c>
      <c r="H24" s="191" t="e">
        <f t="shared" si="2"/>
        <v>#DIV/0!</v>
      </c>
    </row>
    <row r="25" spans="1:8" ht="34.5">
      <c r="A25" s="114" t="s">
        <v>233</v>
      </c>
      <c r="B25" s="24" t="s">
        <v>250</v>
      </c>
      <c r="C25" s="115">
        <f t="shared" si="1"/>
        <v>0</v>
      </c>
      <c r="D25" s="115">
        <f t="shared" si="1"/>
        <v>0</v>
      </c>
      <c r="E25" s="115">
        <f>D25+C25</f>
        <v>0</v>
      </c>
      <c r="F25" s="112"/>
      <c r="G25" s="112"/>
      <c r="H25" s="191" t="e">
        <f t="shared" si="2"/>
        <v>#DIV/0!</v>
      </c>
    </row>
    <row r="26" spans="1:8" s="64" customFormat="1" ht="34.5">
      <c r="A26" s="110" t="s">
        <v>139</v>
      </c>
      <c r="B26" s="194" t="s">
        <v>248</v>
      </c>
      <c r="C26" s="111">
        <f t="shared" si="1"/>
        <v>728</v>
      </c>
      <c r="D26" s="111">
        <f t="shared" si="1"/>
        <v>3631</v>
      </c>
      <c r="E26" s="111">
        <f aca="true" t="shared" si="3" ref="E26:E35">D26+C26</f>
        <v>4359</v>
      </c>
      <c r="F26" s="113">
        <f>SUM(F27:F29)</f>
        <v>728000</v>
      </c>
      <c r="G26" s="113">
        <f>SUM(G27:G29)</f>
        <v>3631000</v>
      </c>
      <c r="H26" s="191" t="e">
        <f t="shared" si="2"/>
        <v>#DIV/0!</v>
      </c>
    </row>
    <row r="27" spans="1:8" ht="112.5" customHeight="1">
      <c r="A27" s="114" t="s">
        <v>140</v>
      </c>
      <c r="B27" s="24" t="s">
        <v>249</v>
      </c>
      <c r="C27" s="115">
        <f t="shared" si="1"/>
        <v>728</v>
      </c>
      <c r="D27" s="115">
        <f t="shared" si="1"/>
        <v>3631</v>
      </c>
      <c r="E27" s="115">
        <f t="shared" si="3"/>
        <v>4359</v>
      </c>
      <c r="F27" s="112">
        <v>728000</v>
      </c>
      <c r="G27" s="112">
        <v>3631000</v>
      </c>
      <c r="H27" s="191" t="e">
        <f t="shared" si="2"/>
        <v>#DIV/0!</v>
      </c>
    </row>
    <row r="28" spans="1:8" ht="54" hidden="1">
      <c r="A28" s="114" t="s">
        <v>141</v>
      </c>
      <c r="B28" s="24" t="s">
        <v>142</v>
      </c>
      <c r="C28" s="115">
        <f t="shared" si="1"/>
        <v>0</v>
      </c>
      <c r="D28" s="115">
        <f t="shared" si="1"/>
        <v>0</v>
      </c>
      <c r="E28" s="115">
        <f t="shared" si="3"/>
        <v>0</v>
      </c>
      <c r="F28" s="112">
        <v>0</v>
      </c>
      <c r="G28" s="112">
        <v>0</v>
      </c>
      <c r="H28" s="191" t="e">
        <f t="shared" si="2"/>
        <v>#DIV/0!</v>
      </c>
    </row>
    <row r="29" spans="1:8" ht="76.5" customHeight="1" hidden="1">
      <c r="A29" s="114" t="s">
        <v>143</v>
      </c>
      <c r="B29" s="24" t="s">
        <v>144</v>
      </c>
      <c r="C29" s="115">
        <f t="shared" si="1"/>
        <v>0</v>
      </c>
      <c r="D29" s="115">
        <f t="shared" si="1"/>
        <v>0</v>
      </c>
      <c r="E29" s="115">
        <f t="shared" si="3"/>
        <v>0</v>
      </c>
      <c r="F29" s="112">
        <v>0</v>
      </c>
      <c r="G29" s="112"/>
      <c r="H29" s="191" t="e">
        <f t="shared" si="2"/>
        <v>#DIV/0!</v>
      </c>
    </row>
    <row r="30" spans="1:8" ht="40.5" customHeight="1" hidden="1">
      <c r="A30" s="110" t="s">
        <v>205</v>
      </c>
      <c r="B30" s="194" t="s">
        <v>247</v>
      </c>
      <c r="C30" s="115">
        <f t="shared" si="1"/>
        <v>0</v>
      </c>
      <c r="D30" s="115">
        <f t="shared" si="1"/>
        <v>0</v>
      </c>
      <c r="E30" s="111">
        <f>D30+C30</f>
        <v>0</v>
      </c>
      <c r="F30" s="113">
        <f>SUM(F31:F31)</f>
        <v>0</v>
      </c>
      <c r="G30" s="113">
        <f>SUM(G31:G31)</f>
        <v>0</v>
      </c>
      <c r="H30" s="191" t="e">
        <f t="shared" si="2"/>
        <v>#DIV/0!</v>
      </c>
    </row>
    <row r="31" spans="1:8" ht="42" customHeight="1" hidden="1">
      <c r="A31" s="114" t="s">
        <v>233</v>
      </c>
      <c r="B31" s="24" t="s">
        <v>250</v>
      </c>
      <c r="C31" s="115">
        <f t="shared" si="1"/>
        <v>0</v>
      </c>
      <c r="D31" s="115">
        <f t="shared" si="1"/>
        <v>0</v>
      </c>
      <c r="E31" s="115">
        <f>D31+C31</f>
        <v>0</v>
      </c>
      <c r="F31" s="112"/>
      <c r="G31" s="112"/>
      <c r="H31" s="191" t="e">
        <f t="shared" si="2"/>
        <v>#DIV/0!</v>
      </c>
    </row>
    <row r="32" spans="1:8" s="64" customFormat="1" ht="18" customHeight="1">
      <c r="A32" s="110" t="s">
        <v>145</v>
      </c>
      <c r="B32" s="194" t="s">
        <v>146</v>
      </c>
      <c r="C32" s="115">
        <f t="shared" si="1"/>
        <v>14</v>
      </c>
      <c r="D32" s="115">
        <f t="shared" si="1"/>
        <v>0</v>
      </c>
      <c r="E32" s="111">
        <f t="shared" si="3"/>
        <v>14</v>
      </c>
      <c r="F32" s="113">
        <f>SUM(F33:F33)</f>
        <v>14000</v>
      </c>
      <c r="G32" s="113">
        <f>SUM(G33:G33)</f>
        <v>0</v>
      </c>
      <c r="H32" s="191">
        <f>F32*100/F72</f>
        <v>0.09309381455418096</v>
      </c>
    </row>
    <row r="33" spans="1:8" s="157" customFormat="1" ht="19.5" customHeight="1">
      <c r="A33" s="114" t="s">
        <v>147</v>
      </c>
      <c r="B33" s="24" t="s">
        <v>148</v>
      </c>
      <c r="C33" s="115">
        <f t="shared" si="1"/>
        <v>14</v>
      </c>
      <c r="D33" s="115">
        <f t="shared" si="1"/>
        <v>0</v>
      </c>
      <c r="E33" s="115">
        <f t="shared" si="3"/>
        <v>14</v>
      </c>
      <c r="F33" s="112">
        <v>14000</v>
      </c>
      <c r="G33" s="112"/>
      <c r="H33" s="63"/>
    </row>
    <row r="34" spans="1:8" s="98" customFormat="1" ht="30" customHeight="1" hidden="1">
      <c r="A34" s="117" t="s">
        <v>232</v>
      </c>
      <c r="B34" s="194" t="s">
        <v>251</v>
      </c>
      <c r="C34" s="115">
        <f t="shared" si="1"/>
        <v>0</v>
      </c>
      <c r="D34" s="115">
        <f t="shared" si="1"/>
        <v>0</v>
      </c>
      <c r="E34" s="111">
        <f>E35</f>
        <v>0</v>
      </c>
      <c r="F34" s="113">
        <f>F35</f>
        <v>0</v>
      </c>
      <c r="G34" s="113">
        <f>G35</f>
        <v>0</v>
      </c>
      <c r="H34" s="63"/>
    </row>
    <row r="35" spans="1:8" s="62" customFormat="1" ht="62.25" customHeight="1" hidden="1">
      <c r="A35" s="118" t="s">
        <v>231</v>
      </c>
      <c r="B35" s="24" t="s">
        <v>252</v>
      </c>
      <c r="C35" s="115">
        <f t="shared" si="1"/>
        <v>0</v>
      </c>
      <c r="D35" s="115">
        <f t="shared" si="1"/>
        <v>0</v>
      </c>
      <c r="E35" s="115">
        <f t="shared" si="3"/>
        <v>0</v>
      </c>
      <c r="F35" s="112"/>
      <c r="G35" s="112"/>
      <c r="H35" s="63"/>
    </row>
    <row r="36" spans="1:8" ht="21" customHeight="1">
      <c r="A36" s="110" t="s">
        <v>149</v>
      </c>
      <c r="B36" s="194" t="s">
        <v>253</v>
      </c>
      <c r="C36" s="111">
        <f>+ROUND(F36/1000,1)</f>
        <v>10181</v>
      </c>
      <c r="D36" s="111">
        <f>+ROUND(G36/1000,1)</f>
        <v>8197.3</v>
      </c>
      <c r="E36" s="111">
        <f>D36+C36-0.1</f>
        <v>18378.2</v>
      </c>
      <c r="F36" s="112">
        <f>+F37+F66</f>
        <v>10181008.280000001</v>
      </c>
      <c r="G36" s="112">
        <f>+G37+G66</f>
        <v>8197258.78</v>
      </c>
      <c r="H36" s="191">
        <f>F36*100/F72</f>
        <v>67.69920691377865</v>
      </c>
    </row>
    <row r="37" spans="1:8" ht="39.75" customHeight="1">
      <c r="A37" s="114" t="s">
        <v>150</v>
      </c>
      <c r="B37" s="195" t="s">
        <v>254</v>
      </c>
      <c r="C37" s="115">
        <f t="shared" si="1"/>
        <v>10181</v>
      </c>
      <c r="D37" s="115">
        <f t="shared" si="1"/>
        <v>8197.3</v>
      </c>
      <c r="E37" s="115">
        <f>D37+C37-0.1</f>
        <v>18378.2</v>
      </c>
      <c r="F37" s="112">
        <f>+F38+F41+F45+F48</f>
        <v>10181008.280000001</v>
      </c>
      <c r="G37" s="112">
        <f>+G38+G41+G45+G48</f>
        <v>8197258.78</v>
      </c>
      <c r="H37" s="191"/>
    </row>
    <row r="38" spans="1:8" s="64" customFormat="1" ht="38.25" customHeight="1">
      <c r="A38" s="110" t="s">
        <v>172</v>
      </c>
      <c r="B38" s="196" t="s">
        <v>330</v>
      </c>
      <c r="C38" s="111">
        <f t="shared" si="1"/>
        <v>3041.9</v>
      </c>
      <c r="D38" s="111">
        <f t="shared" si="1"/>
        <v>0</v>
      </c>
      <c r="E38" s="111">
        <f aca="true" t="shared" si="4" ref="E38:E47">D38+C38</f>
        <v>3041.9</v>
      </c>
      <c r="F38" s="113">
        <f>SUM(F39:F40)</f>
        <v>3041900</v>
      </c>
      <c r="G38" s="113">
        <f>SUM(G39:G40)</f>
        <v>0</v>
      </c>
      <c r="H38" s="191">
        <f>F38*100/F72</f>
        <v>20.227291035168793</v>
      </c>
    </row>
    <row r="39" spans="1:8" ht="39" customHeight="1">
      <c r="A39" s="114" t="s">
        <v>168</v>
      </c>
      <c r="B39" s="195" t="s">
        <v>331</v>
      </c>
      <c r="C39" s="115">
        <f t="shared" si="1"/>
        <v>1509.4</v>
      </c>
      <c r="D39" s="115">
        <f t="shared" si="1"/>
        <v>0</v>
      </c>
      <c r="E39" s="115">
        <f t="shared" si="4"/>
        <v>1509.4</v>
      </c>
      <c r="F39" s="112">
        <f>791500+717900</f>
        <v>1509400</v>
      </c>
      <c r="G39" s="112"/>
      <c r="H39" s="191"/>
    </row>
    <row r="40" spans="1:8" ht="41.25" customHeight="1">
      <c r="A40" s="114" t="s">
        <v>262</v>
      </c>
      <c r="B40" s="195" t="s">
        <v>332</v>
      </c>
      <c r="C40" s="115">
        <f t="shared" si="1"/>
        <v>1532.5</v>
      </c>
      <c r="D40" s="115">
        <f t="shared" si="1"/>
        <v>0</v>
      </c>
      <c r="E40" s="115">
        <f t="shared" si="4"/>
        <v>1532.5</v>
      </c>
      <c r="F40" s="112">
        <v>1532500</v>
      </c>
      <c r="G40" s="112"/>
      <c r="H40" s="191"/>
    </row>
    <row r="41" spans="1:8" ht="45" customHeight="1" hidden="1">
      <c r="A41" s="114" t="s">
        <v>151</v>
      </c>
      <c r="B41" s="195" t="s">
        <v>152</v>
      </c>
      <c r="C41" s="115">
        <f t="shared" si="1"/>
        <v>0</v>
      </c>
      <c r="D41" s="115">
        <f t="shared" si="1"/>
        <v>0</v>
      </c>
      <c r="E41" s="111">
        <f t="shared" si="4"/>
        <v>0</v>
      </c>
      <c r="F41" s="112">
        <f>SUM(F42:F44)</f>
        <v>0</v>
      </c>
      <c r="G41" s="112">
        <f>SUM(G42:G44)</f>
        <v>0</v>
      </c>
      <c r="H41" s="191" t="e">
        <f>F41*100/F105</f>
        <v>#DIV/0!</v>
      </c>
    </row>
    <row r="42" spans="1:8" ht="108" hidden="1">
      <c r="A42" s="114" t="s">
        <v>153</v>
      </c>
      <c r="B42" s="24" t="s">
        <v>154</v>
      </c>
      <c r="C42" s="115">
        <f t="shared" si="1"/>
        <v>0</v>
      </c>
      <c r="D42" s="115">
        <f t="shared" si="1"/>
        <v>0</v>
      </c>
      <c r="E42" s="111">
        <f t="shared" si="4"/>
        <v>0</v>
      </c>
      <c r="F42" s="112"/>
      <c r="G42" s="112"/>
      <c r="H42" s="191" t="e">
        <f>F42*100/F106</f>
        <v>#DIV/0!</v>
      </c>
    </row>
    <row r="43" spans="1:8" ht="54" hidden="1">
      <c r="A43" s="114" t="s">
        <v>155</v>
      </c>
      <c r="B43" s="24" t="s">
        <v>156</v>
      </c>
      <c r="C43" s="115">
        <f t="shared" si="1"/>
        <v>0</v>
      </c>
      <c r="D43" s="115">
        <f t="shared" si="1"/>
        <v>0</v>
      </c>
      <c r="E43" s="111">
        <f t="shared" si="4"/>
        <v>0</v>
      </c>
      <c r="F43" s="112"/>
      <c r="G43" s="112"/>
      <c r="H43" s="191" t="e">
        <f>F43*100/F107</f>
        <v>#DIV/0!</v>
      </c>
    </row>
    <row r="44" spans="1:8" ht="18" hidden="1">
      <c r="A44" s="114" t="s">
        <v>157</v>
      </c>
      <c r="B44" s="195" t="s">
        <v>158</v>
      </c>
      <c r="C44" s="115">
        <f t="shared" si="1"/>
        <v>0</v>
      </c>
      <c r="D44" s="115">
        <f t="shared" si="1"/>
        <v>0</v>
      </c>
      <c r="E44" s="111">
        <f t="shared" si="4"/>
        <v>0</v>
      </c>
      <c r="F44" s="112"/>
      <c r="G44" s="112"/>
      <c r="H44" s="191" t="e">
        <f>F44*100/F108</f>
        <v>#DIV/0!</v>
      </c>
    </row>
    <row r="45" spans="1:8" s="64" customFormat="1" ht="39" customHeight="1">
      <c r="A45" s="110" t="s">
        <v>169</v>
      </c>
      <c r="B45" s="196" t="s">
        <v>329</v>
      </c>
      <c r="C45" s="111">
        <f t="shared" si="1"/>
        <v>433.4</v>
      </c>
      <c r="D45" s="111">
        <f t="shared" si="1"/>
        <v>0</v>
      </c>
      <c r="E45" s="111">
        <f>D45+C45</f>
        <v>433.4</v>
      </c>
      <c r="F45" s="113">
        <f>SUM(F46:F47)</f>
        <v>433400</v>
      </c>
      <c r="G45" s="113">
        <f>SUM(G46:G47)</f>
        <v>0</v>
      </c>
      <c r="H45" s="191">
        <f>F45*100/F72</f>
        <v>2.881918516270145</v>
      </c>
    </row>
    <row r="46" spans="1:8" ht="54.75" customHeight="1">
      <c r="A46" s="114" t="s">
        <v>170</v>
      </c>
      <c r="B46" s="195" t="s">
        <v>328</v>
      </c>
      <c r="C46" s="115">
        <f t="shared" si="1"/>
        <v>370.9</v>
      </c>
      <c r="D46" s="115">
        <f t="shared" si="1"/>
        <v>0</v>
      </c>
      <c r="E46" s="115">
        <f t="shared" si="4"/>
        <v>370.9</v>
      </c>
      <c r="F46" s="112">
        <v>370900</v>
      </c>
      <c r="G46" s="112"/>
      <c r="H46" s="63"/>
    </row>
    <row r="47" spans="1:8" ht="39" customHeight="1">
      <c r="A47" s="114" t="s">
        <v>171</v>
      </c>
      <c r="B47" s="195" t="s">
        <v>327</v>
      </c>
      <c r="C47" s="115">
        <f t="shared" si="1"/>
        <v>62.5</v>
      </c>
      <c r="D47" s="115">
        <f t="shared" si="1"/>
        <v>0</v>
      </c>
      <c r="E47" s="115">
        <f t="shared" si="4"/>
        <v>62.5</v>
      </c>
      <c r="F47" s="112">
        <v>62500</v>
      </c>
      <c r="G47" s="112"/>
      <c r="H47" s="63"/>
    </row>
    <row r="48" spans="1:8" s="64" customFormat="1" ht="19.5" customHeight="1">
      <c r="A48" s="110" t="s">
        <v>15</v>
      </c>
      <c r="B48" s="194" t="s">
        <v>326</v>
      </c>
      <c r="C48" s="111">
        <f>+ROUND(F48/1000,1)</f>
        <v>6705.7</v>
      </c>
      <c r="D48" s="111">
        <f t="shared" si="1"/>
        <v>8197.3</v>
      </c>
      <c r="E48" s="111">
        <f>D48+C48</f>
        <v>14903</v>
      </c>
      <c r="F48" s="113">
        <f>F49+F50+F59</f>
        <v>6705708.28</v>
      </c>
      <c r="G48" s="113">
        <f>G49+G50+G59</f>
        <v>8197258.78</v>
      </c>
      <c r="H48" s="191">
        <f>F48*100/F72</f>
        <v>44.5899973623397</v>
      </c>
    </row>
    <row r="49" spans="1:8" ht="72" hidden="1">
      <c r="A49" s="119" t="s">
        <v>159</v>
      </c>
      <c r="B49" s="197" t="s">
        <v>160</v>
      </c>
      <c r="C49" s="115">
        <f t="shared" si="1"/>
        <v>0</v>
      </c>
      <c r="D49" s="115">
        <f t="shared" si="1"/>
        <v>0</v>
      </c>
      <c r="E49" s="115">
        <f>D49+C49</f>
        <v>0</v>
      </c>
      <c r="F49" s="112"/>
      <c r="G49" s="112"/>
      <c r="H49" s="63" t="e">
        <f aca="true" t="shared" si="5" ref="H49:H58">F49*100/F113</f>
        <v>#DIV/0!</v>
      </c>
    </row>
    <row r="50" spans="1:8" ht="44.25" customHeight="1">
      <c r="A50" s="119" t="s">
        <v>161</v>
      </c>
      <c r="B50" s="197" t="s">
        <v>335</v>
      </c>
      <c r="C50" s="115">
        <f>+ROUND(F50/1000,1)</f>
        <v>3196</v>
      </c>
      <c r="D50" s="115">
        <f aca="true" t="shared" si="6" ref="C50:D72">+ROUND(G50/1000,1)</f>
        <v>0</v>
      </c>
      <c r="E50" s="115">
        <f>SUM(E51:E58)</f>
        <v>3195.9</v>
      </c>
      <c r="F50" s="112">
        <f>SUM(F51:F58)</f>
        <v>3196008.2800000003</v>
      </c>
      <c r="G50" s="112">
        <f>SUM(G51:G58)</f>
        <v>0</v>
      </c>
      <c r="H50" s="63" t="e">
        <f t="shared" si="5"/>
        <v>#DIV/0!</v>
      </c>
    </row>
    <row r="51" spans="1:8" ht="144.75" customHeight="1" hidden="1">
      <c r="A51" s="119" t="s">
        <v>165</v>
      </c>
      <c r="B51" s="197"/>
      <c r="C51" s="115">
        <f t="shared" si="6"/>
        <v>0</v>
      </c>
      <c r="D51" s="115">
        <f t="shared" si="6"/>
        <v>0</v>
      </c>
      <c r="E51" s="115">
        <f>D51+C51</f>
        <v>0</v>
      </c>
      <c r="F51" s="112"/>
      <c r="G51" s="112"/>
      <c r="H51" s="63" t="e">
        <f t="shared" si="5"/>
        <v>#DIV/0!</v>
      </c>
    </row>
    <row r="52" spans="1:8" ht="60" customHeight="1">
      <c r="A52" s="145" t="s">
        <v>288</v>
      </c>
      <c r="B52" s="197"/>
      <c r="C52" s="115">
        <f>+ROUND(F52/1000,1)</f>
        <v>1696</v>
      </c>
      <c r="D52" s="115">
        <f>+ROUND(G52/1000,1)</f>
        <v>0</v>
      </c>
      <c r="E52" s="115">
        <f>D52+C52-0.1</f>
        <v>1695.9</v>
      </c>
      <c r="F52" s="112">
        <f>1662753.22+33255.06</f>
        <v>1696008.28</v>
      </c>
      <c r="G52" s="112"/>
      <c r="H52" s="63" t="e">
        <f t="shared" si="5"/>
        <v>#DIV/0!</v>
      </c>
    </row>
    <row r="53" spans="1:8" ht="37.5" customHeight="1">
      <c r="A53" s="146" t="s">
        <v>280</v>
      </c>
      <c r="B53" s="197"/>
      <c r="C53" s="115">
        <f aca="true" t="shared" si="7" ref="C53:C59">+ROUND(F53/1000,1)</f>
        <v>1500</v>
      </c>
      <c r="D53" s="115">
        <f t="shared" si="6"/>
        <v>0</v>
      </c>
      <c r="E53" s="115">
        <f aca="true" t="shared" si="8" ref="E53:E58">D53+C53</f>
        <v>1500</v>
      </c>
      <c r="F53" s="112">
        <v>1500000</v>
      </c>
      <c r="G53" s="112"/>
      <c r="H53" s="63" t="e">
        <f t="shared" si="5"/>
        <v>#DIV/0!</v>
      </c>
    </row>
    <row r="54" spans="1:8" ht="75" customHeight="1" hidden="1">
      <c r="A54" s="212" t="s">
        <v>405</v>
      </c>
      <c r="B54" s="197"/>
      <c r="C54" s="189">
        <f t="shared" si="7"/>
        <v>0</v>
      </c>
      <c r="D54" s="189">
        <f t="shared" si="6"/>
        <v>0</v>
      </c>
      <c r="E54" s="189">
        <f t="shared" si="8"/>
        <v>0</v>
      </c>
      <c r="F54" s="190"/>
      <c r="G54" s="190"/>
      <c r="H54" s="63" t="e">
        <f t="shared" si="5"/>
        <v>#DIV/0!</v>
      </c>
    </row>
    <row r="55" spans="1:8" ht="74.25" customHeight="1" hidden="1">
      <c r="A55" s="121" t="s">
        <v>175</v>
      </c>
      <c r="B55" s="197"/>
      <c r="C55" s="115">
        <f t="shared" si="7"/>
        <v>0</v>
      </c>
      <c r="D55" s="115">
        <f t="shared" si="6"/>
        <v>0</v>
      </c>
      <c r="E55" s="115">
        <f t="shared" si="8"/>
        <v>0</v>
      </c>
      <c r="F55" s="112"/>
      <c r="G55" s="112"/>
      <c r="H55" s="63" t="e">
        <f t="shared" si="5"/>
        <v>#DIV/0!</v>
      </c>
    </row>
    <row r="56" spans="1:8" ht="114" customHeight="1" hidden="1">
      <c r="A56" s="119" t="s">
        <v>176</v>
      </c>
      <c r="B56" s="197"/>
      <c r="C56" s="115">
        <f t="shared" si="7"/>
        <v>0</v>
      </c>
      <c r="D56" s="115">
        <f t="shared" si="6"/>
        <v>0</v>
      </c>
      <c r="E56" s="115">
        <f t="shared" si="8"/>
        <v>0</v>
      </c>
      <c r="F56" s="112"/>
      <c r="G56" s="112"/>
      <c r="H56" s="63" t="e">
        <f t="shared" si="5"/>
        <v>#DIV/0!</v>
      </c>
    </row>
    <row r="57" spans="1:8" ht="111" customHeight="1" hidden="1">
      <c r="A57" s="121" t="s">
        <v>176</v>
      </c>
      <c r="B57" s="197"/>
      <c r="C57" s="115">
        <f t="shared" si="7"/>
        <v>0</v>
      </c>
      <c r="D57" s="115">
        <f>+ROUND(G57/1000,1)</f>
        <v>0</v>
      </c>
      <c r="E57" s="115">
        <f t="shared" si="8"/>
        <v>0</v>
      </c>
      <c r="F57" s="112"/>
      <c r="G57" s="112"/>
      <c r="H57" s="63" t="e">
        <f t="shared" si="5"/>
        <v>#DIV/0!</v>
      </c>
    </row>
    <row r="58" spans="1:8" ht="36.75" customHeight="1" hidden="1">
      <c r="A58" s="121" t="s">
        <v>197</v>
      </c>
      <c r="B58" s="197"/>
      <c r="C58" s="115">
        <f t="shared" si="7"/>
        <v>0</v>
      </c>
      <c r="D58" s="115">
        <f t="shared" si="6"/>
        <v>0</v>
      </c>
      <c r="E58" s="115">
        <f t="shared" si="8"/>
        <v>0</v>
      </c>
      <c r="F58" s="112">
        <v>0</v>
      </c>
      <c r="G58" s="112"/>
      <c r="H58" s="63" t="e">
        <f t="shared" si="5"/>
        <v>#DIV/0!</v>
      </c>
    </row>
    <row r="59" spans="1:8" ht="75" customHeight="1">
      <c r="A59" s="119" t="s">
        <v>188</v>
      </c>
      <c r="B59" s="197" t="s">
        <v>325</v>
      </c>
      <c r="C59" s="115">
        <f t="shared" si="7"/>
        <v>3509.7</v>
      </c>
      <c r="D59" s="115">
        <f t="shared" si="6"/>
        <v>8197.3</v>
      </c>
      <c r="E59" s="115">
        <f>SUM(E60:E65)</f>
        <v>11707</v>
      </c>
      <c r="F59" s="115">
        <f>SUM(F60:F65)</f>
        <v>3509700</v>
      </c>
      <c r="G59" s="115">
        <f>SUM(G60:G65)</f>
        <v>8197258.78</v>
      </c>
      <c r="H59" s="63"/>
    </row>
    <row r="60" spans="1:8" ht="111.75" customHeight="1">
      <c r="A60" s="199" t="s">
        <v>337</v>
      </c>
      <c r="B60" s="197"/>
      <c r="C60" s="115">
        <f t="shared" si="6"/>
        <v>786.2</v>
      </c>
      <c r="D60" s="115">
        <f t="shared" si="6"/>
        <v>0</v>
      </c>
      <c r="E60" s="115">
        <f>D60+C60</f>
        <v>786.2</v>
      </c>
      <c r="F60" s="112">
        <v>786200</v>
      </c>
      <c r="G60" s="112"/>
      <c r="H60" s="63"/>
    </row>
    <row r="61" spans="1:8" ht="96.75" customHeight="1" hidden="1">
      <c r="A61" s="121" t="s">
        <v>321</v>
      </c>
      <c r="B61" s="197"/>
      <c r="C61" s="115">
        <f>+ROUND(F61/1000,1)</f>
        <v>0</v>
      </c>
      <c r="D61" s="115">
        <f>+ROUND(G61/1000,1)</f>
        <v>0</v>
      </c>
      <c r="E61" s="115">
        <f>D61+C61</f>
        <v>0</v>
      </c>
      <c r="F61" s="112"/>
      <c r="G61" s="112"/>
      <c r="H61" s="63"/>
    </row>
    <row r="62" spans="1:8" ht="102" customHeight="1" hidden="1">
      <c r="A62" s="121" t="s">
        <v>321</v>
      </c>
      <c r="B62" s="197"/>
      <c r="C62" s="115">
        <f t="shared" si="6"/>
        <v>0</v>
      </c>
      <c r="D62" s="115">
        <f t="shared" si="6"/>
        <v>0</v>
      </c>
      <c r="E62" s="115">
        <f aca="true" t="shared" si="9" ref="E62:E71">D62+C62</f>
        <v>0</v>
      </c>
      <c r="F62" s="112">
        <v>0</v>
      </c>
      <c r="G62" s="112"/>
      <c r="H62" s="63"/>
    </row>
    <row r="63" spans="1:8" ht="94.5" customHeight="1">
      <c r="A63" s="121" t="s">
        <v>93</v>
      </c>
      <c r="B63" s="197"/>
      <c r="C63" s="115">
        <f t="shared" si="6"/>
        <v>1520.7</v>
      </c>
      <c r="D63" s="115">
        <f t="shared" si="6"/>
        <v>0</v>
      </c>
      <c r="E63" s="115">
        <f t="shared" si="9"/>
        <v>1520.7</v>
      </c>
      <c r="F63" s="112">
        <v>1520700</v>
      </c>
      <c r="G63" s="112"/>
      <c r="H63" s="63"/>
    </row>
    <row r="64" spans="1:8" ht="99" customHeight="1">
      <c r="A64" s="199" t="s">
        <v>336</v>
      </c>
      <c r="B64" s="197"/>
      <c r="C64" s="115">
        <f>+ROUND(F64/1000,1)</f>
        <v>1202.8</v>
      </c>
      <c r="D64" s="115">
        <f>+ROUND(G64/1000,1)</f>
        <v>0</v>
      </c>
      <c r="E64" s="115">
        <f>D64+C64</f>
        <v>1202.8</v>
      </c>
      <c r="F64" s="112">
        <v>1202800</v>
      </c>
      <c r="G64" s="112"/>
      <c r="H64" s="63"/>
    </row>
    <row r="65" spans="1:8" ht="69">
      <c r="A65" s="213" t="s">
        <v>405</v>
      </c>
      <c r="B65" s="197"/>
      <c r="C65" s="189">
        <f>+ROUND(F65/1000,1)</f>
        <v>0</v>
      </c>
      <c r="D65" s="189">
        <f>+ROUND(G65/1000,1)</f>
        <v>8197.3</v>
      </c>
      <c r="E65" s="189">
        <f>D65+C65</f>
        <v>8197.3</v>
      </c>
      <c r="F65" s="190">
        <v>0</v>
      </c>
      <c r="G65" s="190">
        <f>7295559+901699.78</f>
        <v>8197258.78</v>
      </c>
      <c r="H65" s="63" t="e">
        <f aca="true" t="shared" si="10" ref="H65:H71">F65*100/F128</f>
        <v>#DIV/0!</v>
      </c>
    </row>
    <row r="66" spans="1:8" ht="36" hidden="1">
      <c r="A66" s="120" t="s">
        <v>177</v>
      </c>
      <c r="B66" s="197" t="s">
        <v>255</v>
      </c>
      <c r="C66" s="115">
        <f>+ROUND(F66/1000,1)</f>
        <v>0</v>
      </c>
      <c r="D66" s="115">
        <f t="shared" si="6"/>
        <v>0</v>
      </c>
      <c r="E66" s="115">
        <f t="shared" si="9"/>
        <v>0</v>
      </c>
      <c r="F66" s="112">
        <v>0</v>
      </c>
      <c r="G66" s="112">
        <v>0</v>
      </c>
      <c r="H66" s="63" t="e">
        <f t="shared" si="10"/>
        <v>#DIV/0!</v>
      </c>
    </row>
    <row r="67" spans="1:8" ht="45" customHeight="1" hidden="1">
      <c r="A67" s="119" t="s">
        <v>198</v>
      </c>
      <c r="B67" s="197" t="s">
        <v>199</v>
      </c>
      <c r="C67" s="115">
        <f t="shared" si="6"/>
        <v>0</v>
      </c>
      <c r="D67" s="115">
        <f t="shared" si="6"/>
        <v>0</v>
      </c>
      <c r="E67" s="115">
        <f t="shared" si="9"/>
        <v>0</v>
      </c>
      <c r="F67" s="112"/>
      <c r="G67" s="112"/>
      <c r="H67" s="63" t="e">
        <f t="shared" si="10"/>
        <v>#DIV/0!</v>
      </c>
    </row>
    <row r="68" spans="1:8" ht="18" hidden="1">
      <c r="A68" s="119"/>
      <c r="B68" s="197"/>
      <c r="C68" s="115">
        <f t="shared" si="6"/>
        <v>0</v>
      </c>
      <c r="D68" s="115">
        <f t="shared" si="6"/>
        <v>0</v>
      </c>
      <c r="E68" s="115">
        <f t="shared" si="9"/>
        <v>0</v>
      </c>
      <c r="F68" s="112">
        <v>0</v>
      </c>
      <c r="G68" s="112"/>
      <c r="H68" s="63" t="e">
        <f t="shared" si="10"/>
        <v>#DIV/0!</v>
      </c>
    </row>
    <row r="69" spans="1:8" ht="18" hidden="1">
      <c r="A69" s="119"/>
      <c r="B69" s="197"/>
      <c r="C69" s="115">
        <f t="shared" si="6"/>
        <v>0</v>
      </c>
      <c r="D69" s="115">
        <f t="shared" si="6"/>
        <v>0</v>
      </c>
      <c r="E69" s="115">
        <f t="shared" si="9"/>
        <v>0</v>
      </c>
      <c r="F69" s="112"/>
      <c r="G69" s="112"/>
      <c r="H69" s="63" t="e">
        <f t="shared" si="10"/>
        <v>#DIV/0!</v>
      </c>
    </row>
    <row r="70" spans="1:8" s="64" customFormat="1" ht="57.75" customHeight="1">
      <c r="A70" s="110" t="s">
        <v>162</v>
      </c>
      <c r="B70" s="194" t="s">
        <v>163</v>
      </c>
      <c r="C70" s="111">
        <f t="shared" si="6"/>
        <v>-1506.4</v>
      </c>
      <c r="D70" s="111">
        <f t="shared" si="6"/>
        <v>-60.4</v>
      </c>
      <c r="E70" s="111">
        <f t="shared" si="9"/>
        <v>-1566.8000000000002</v>
      </c>
      <c r="F70" s="113">
        <f>SUM(F71)</f>
        <v>-1506415.15</v>
      </c>
      <c r="G70" s="113">
        <f>SUM(G71)</f>
        <v>-60445.91</v>
      </c>
      <c r="H70" s="63" t="e">
        <f t="shared" si="10"/>
        <v>#DIV/0!</v>
      </c>
    </row>
    <row r="71" spans="1:8" ht="54" customHeight="1">
      <c r="A71" s="148" t="s">
        <v>291</v>
      </c>
      <c r="B71" s="207" t="s">
        <v>340</v>
      </c>
      <c r="C71" s="115">
        <f t="shared" si="6"/>
        <v>-1506.4</v>
      </c>
      <c r="D71" s="115">
        <f t="shared" si="6"/>
        <v>-60.4</v>
      </c>
      <c r="E71" s="115">
        <f t="shared" si="9"/>
        <v>-1566.8000000000002</v>
      </c>
      <c r="F71" s="112">
        <v>-1506415.15</v>
      </c>
      <c r="G71" s="112">
        <v>-60445.91</v>
      </c>
      <c r="H71" s="63" t="e">
        <f t="shared" si="10"/>
        <v>#DIV/0!</v>
      </c>
    </row>
    <row r="72" spans="1:8" ht="17.25">
      <c r="A72" s="122" t="s">
        <v>74</v>
      </c>
      <c r="B72" s="193" t="s">
        <v>164</v>
      </c>
      <c r="C72" s="111">
        <f t="shared" si="6"/>
        <v>15038.6</v>
      </c>
      <c r="D72" s="111">
        <f>+ROUND(G72/1000,1)</f>
        <v>11767.8</v>
      </c>
      <c r="E72" s="111">
        <f>D72+C72</f>
        <v>26806.4</v>
      </c>
      <c r="F72" s="112">
        <f>+F7+F36+F67+F70</f>
        <v>15038593.13</v>
      </c>
      <c r="G72" s="112">
        <f>+G7+G36+G67+G70</f>
        <v>11767812.870000001</v>
      </c>
      <c r="H72" s="191">
        <f>F72*100/F72</f>
        <v>100</v>
      </c>
    </row>
    <row r="73" ht="12.75"/>
    <row r="74" ht="12.75"/>
    <row r="75" ht="12.75"/>
    <row r="98" ht="30" customHeight="1"/>
    <row r="99" ht="51" customHeight="1"/>
    <row r="108" ht="88.5" customHeight="1"/>
  </sheetData>
  <sheetProtection/>
  <mergeCells count="3">
    <mergeCell ref="B2:E2"/>
    <mergeCell ref="A4:E4"/>
    <mergeCell ref="B1:E1"/>
  </mergeCells>
  <printOptions/>
  <pageMargins left="0.7874015748031497" right="0.1968503937007874" top="0.5905511811023623" bottom="0.5905511811023623" header="0.31496062992125984" footer="0.31496062992125984"/>
  <pageSetup fitToHeight="0" fitToWidth="1" horizontalDpi="600" verticalDpi="600" orientation="portrait" paperSize="9" scale="75" r:id="rId3"/>
  <rowBreaks count="1" manualBreakCount="1">
    <brk id="4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8"/>
  <sheetViews>
    <sheetView view="pageBreakPreview" zoomScale="70" zoomScaleNormal="115" zoomScaleSheetLayoutView="70" workbookViewId="0" topLeftCell="A1">
      <selection activeCell="A14" sqref="A14"/>
    </sheetView>
  </sheetViews>
  <sheetFormatPr defaultColWidth="9.140625" defaultRowHeight="12.75"/>
  <cols>
    <col min="1" max="1" width="94.28125" style="132" customWidth="1"/>
    <col min="2" max="2" width="10.00390625" style="4" customWidth="1"/>
    <col min="3" max="3" width="9.7109375" style="4" customWidth="1"/>
    <col min="4" max="4" width="17.7109375" style="56" customWidth="1"/>
    <col min="5" max="5" width="8.28125" style="4" customWidth="1"/>
    <col min="6" max="6" width="13.421875" style="161" hidden="1" customWidth="1"/>
    <col min="7" max="7" width="10.00390625" style="161" hidden="1" customWidth="1"/>
    <col min="8" max="8" width="17.421875" style="60" customWidth="1"/>
    <col min="9" max="9" width="17.57421875" style="96" hidden="1" customWidth="1"/>
    <col min="10" max="10" width="20.00390625" style="86" hidden="1" customWidth="1"/>
    <col min="11" max="11" width="12.8515625" style="35" customWidth="1"/>
    <col min="12" max="12" width="12.7109375" style="66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2:8" ht="50.25" customHeight="1">
      <c r="B1" s="215" t="s">
        <v>408</v>
      </c>
      <c r="C1" s="215"/>
      <c r="D1" s="215"/>
      <c r="E1" s="215"/>
      <c r="F1" s="215"/>
      <c r="G1" s="215"/>
      <c r="H1" s="215"/>
    </row>
    <row r="2" spans="1:12" s="22" customFormat="1" ht="45" customHeight="1">
      <c r="A2" s="9"/>
      <c r="B2" s="215" t="s">
        <v>334</v>
      </c>
      <c r="C2" s="215"/>
      <c r="D2" s="215"/>
      <c r="E2" s="215"/>
      <c r="F2" s="215"/>
      <c r="G2" s="215"/>
      <c r="H2" s="215"/>
      <c r="I2" s="84"/>
      <c r="J2" s="84"/>
      <c r="K2" s="37"/>
      <c r="L2" s="67"/>
    </row>
    <row r="3" spans="1:12" s="22" customFormat="1" ht="10.5" customHeight="1">
      <c r="A3" s="62"/>
      <c r="B3" s="7"/>
      <c r="C3" s="8"/>
      <c r="D3" s="44"/>
      <c r="E3" s="9"/>
      <c r="F3" s="160"/>
      <c r="G3" s="160"/>
      <c r="H3" s="79"/>
      <c r="I3" s="85"/>
      <c r="J3" s="85"/>
      <c r="K3" s="37"/>
      <c r="L3" s="67"/>
    </row>
    <row r="4" spans="1:12" s="22" customFormat="1" ht="25.5" customHeight="1">
      <c r="A4" s="220" t="s">
        <v>320</v>
      </c>
      <c r="B4" s="220"/>
      <c r="C4" s="220"/>
      <c r="D4" s="220"/>
      <c r="E4" s="220"/>
      <c r="F4" s="220"/>
      <c r="G4" s="220"/>
      <c r="H4" s="220"/>
      <c r="I4" s="85"/>
      <c r="J4" s="85"/>
      <c r="K4" s="37"/>
      <c r="L4" s="67"/>
    </row>
    <row r="5" spans="1:10" ht="13.5" customHeight="1">
      <c r="A5" s="126"/>
      <c r="B5" s="38"/>
      <c r="C5" s="38"/>
      <c r="D5" s="45"/>
      <c r="E5" s="38"/>
      <c r="F5" s="178"/>
      <c r="G5" s="178"/>
      <c r="H5" s="99" t="s">
        <v>20</v>
      </c>
      <c r="I5" s="87"/>
      <c r="J5" s="87"/>
    </row>
    <row r="6" spans="1:19" ht="27.75" customHeight="1">
      <c r="A6" s="39" t="s">
        <v>3</v>
      </c>
      <c r="B6" s="40" t="s">
        <v>4</v>
      </c>
      <c r="C6" s="39" t="s">
        <v>35</v>
      </c>
      <c r="D6" s="46" t="s">
        <v>0</v>
      </c>
      <c r="E6" s="39" t="s">
        <v>1</v>
      </c>
      <c r="F6" s="179" t="s">
        <v>90</v>
      </c>
      <c r="G6" s="180" t="s">
        <v>36</v>
      </c>
      <c r="H6" s="41" t="s">
        <v>39</v>
      </c>
      <c r="I6" s="94" t="s">
        <v>41</v>
      </c>
      <c r="J6" s="88" t="s">
        <v>36</v>
      </c>
      <c r="L6" s="218"/>
      <c r="M6" s="218"/>
      <c r="N6" s="218"/>
      <c r="O6" s="218"/>
      <c r="P6" s="218"/>
      <c r="Q6" s="218"/>
      <c r="R6" s="218"/>
      <c r="S6" s="218"/>
    </row>
    <row r="7" spans="1:10" ht="12.75">
      <c r="A7" s="42">
        <v>1</v>
      </c>
      <c r="B7" s="43">
        <v>2</v>
      </c>
      <c r="C7" s="42">
        <v>3</v>
      </c>
      <c r="D7" s="47">
        <v>4</v>
      </c>
      <c r="E7" s="42">
        <v>5</v>
      </c>
      <c r="F7" s="43">
        <v>6</v>
      </c>
      <c r="G7" s="42">
        <v>7</v>
      </c>
      <c r="H7" s="80">
        <v>6</v>
      </c>
      <c r="I7" s="89"/>
      <c r="J7" s="89">
        <v>8</v>
      </c>
    </row>
    <row r="8" spans="1:10" ht="24" customHeight="1">
      <c r="A8" s="127" t="s">
        <v>21</v>
      </c>
      <c r="B8" s="10">
        <v>303</v>
      </c>
      <c r="C8" s="11"/>
      <c r="D8" s="48"/>
      <c r="E8" s="12"/>
      <c r="F8" s="181"/>
      <c r="G8" s="181"/>
      <c r="H8" s="81"/>
      <c r="I8" s="95"/>
      <c r="J8" s="90"/>
    </row>
    <row r="9" spans="1:12" s="2" customFormat="1" ht="21.75" customHeight="1">
      <c r="A9" s="128" t="s">
        <v>6</v>
      </c>
      <c r="B9" s="17">
        <v>303</v>
      </c>
      <c r="C9" s="18">
        <v>100</v>
      </c>
      <c r="D9" s="51"/>
      <c r="E9" s="17"/>
      <c r="F9" s="182">
        <f>+ROUND(I9/1000,1)</f>
        <v>3060</v>
      </c>
      <c r="G9" s="182">
        <f>+ROUND(J9/1000,1)</f>
        <v>163.7</v>
      </c>
      <c r="H9" s="82">
        <f>F9+G9</f>
        <v>3223.7</v>
      </c>
      <c r="I9" s="91">
        <f>I10+I22+I30+I52+I58+I65</f>
        <v>3059961.9499999997</v>
      </c>
      <c r="J9" s="91">
        <f>J10+J22+J30+J52+J58+J65</f>
        <v>163727</v>
      </c>
      <c r="K9" s="57"/>
      <c r="L9" s="68"/>
    </row>
    <row r="10" spans="1:12" s="2" customFormat="1" ht="41.25" customHeight="1">
      <c r="A10" s="78" t="s">
        <v>22</v>
      </c>
      <c r="B10" s="13">
        <v>303</v>
      </c>
      <c r="C10" s="14">
        <v>102</v>
      </c>
      <c r="D10" s="49"/>
      <c r="E10" s="13"/>
      <c r="F10" s="76">
        <f>+ROUND(I10/1000,1)</f>
        <v>1151.5</v>
      </c>
      <c r="G10" s="76">
        <f>+ROUND(J10/1000,1)</f>
        <v>0</v>
      </c>
      <c r="H10" s="125">
        <f>F10+G10</f>
        <v>1151.5</v>
      </c>
      <c r="I10" s="92">
        <f aca="true" t="shared" si="0" ref="I10:J13">I11</f>
        <v>1151457.55</v>
      </c>
      <c r="J10" s="92">
        <f t="shared" si="0"/>
        <v>0</v>
      </c>
      <c r="K10" s="57"/>
      <c r="L10" s="68"/>
    </row>
    <row r="11" spans="1:12" s="2" customFormat="1" ht="21.75" customHeight="1">
      <c r="A11" s="129" t="s">
        <v>42</v>
      </c>
      <c r="B11" s="13">
        <v>303</v>
      </c>
      <c r="C11" s="14">
        <v>102</v>
      </c>
      <c r="D11" s="49" t="s">
        <v>343</v>
      </c>
      <c r="E11" s="13"/>
      <c r="F11" s="76">
        <f aca="true" t="shared" si="1" ref="F11:F31">+ROUND(I11/1000,1)</f>
        <v>1151.5</v>
      </c>
      <c r="G11" s="76">
        <f aca="true" t="shared" si="2" ref="G11:G31">+ROUND(J11/1000,1)</f>
        <v>0</v>
      </c>
      <c r="H11" s="125">
        <f aca="true" t="shared" si="3" ref="H11:H29">F11+G11</f>
        <v>1151.5</v>
      </c>
      <c r="I11" s="92">
        <f>I13</f>
        <v>1151457.55</v>
      </c>
      <c r="J11" s="92">
        <f>J13</f>
        <v>0</v>
      </c>
      <c r="K11" s="57"/>
      <c r="L11" s="68"/>
    </row>
    <row r="12" spans="1:12" s="2" customFormat="1" ht="24" customHeight="1">
      <c r="A12" s="129" t="s">
        <v>43</v>
      </c>
      <c r="B12" s="13">
        <v>303</v>
      </c>
      <c r="C12" s="14">
        <v>102</v>
      </c>
      <c r="D12" s="49" t="s">
        <v>344</v>
      </c>
      <c r="E12" s="13"/>
      <c r="F12" s="76">
        <f t="shared" si="1"/>
        <v>1151.5</v>
      </c>
      <c r="G12" s="76">
        <f t="shared" si="2"/>
        <v>0</v>
      </c>
      <c r="H12" s="125">
        <f>F12+G12</f>
        <v>1151.5</v>
      </c>
      <c r="I12" s="92">
        <f>I13</f>
        <v>1151457.55</v>
      </c>
      <c r="J12" s="92">
        <f>J13</f>
        <v>0</v>
      </c>
      <c r="K12" s="57"/>
      <c r="L12" s="68"/>
    </row>
    <row r="13" spans="1:12" s="2" customFormat="1" ht="57" customHeight="1">
      <c r="A13" s="129" t="s">
        <v>213</v>
      </c>
      <c r="B13" s="13">
        <v>303</v>
      </c>
      <c r="C13" s="14">
        <v>102</v>
      </c>
      <c r="D13" s="49" t="s">
        <v>344</v>
      </c>
      <c r="E13" s="13">
        <v>100</v>
      </c>
      <c r="F13" s="76">
        <f t="shared" si="1"/>
        <v>1151.5</v>
      </c>
      <c r="G13" s="76">
        <f t="shared" si="2"/>
        <v>0</v>
      </c>
      <c r="H13" s="125">
        <f t="shared" si="3"/>
        <v>1151.5</v>
      </c>
      <c r="I13" s="92">
        <f t="shared" si="0"/>
        <v>1151457.55</v>
      </c>
      <c r="J13" s="92">
        <f t="shared" si="0"/>
        <v>0</v>
      </c>
      <c r="K13" s="57"/>
      <c r="L13" s="68"/>
    </row>
    <row r="14" spans="1:12" s="2" customFormat="1" ht="39.75" customHeight="1">
      <c r="A14" s="78" t="s">
        <v>256</v>
      </c>
      <c r="B14" s="13">
        <v>303</v>
      </c>
      <c r="C14" s="14">
        <v>102</v>
      </c>
      <c r="D14" s="49" t="s">
        <v>344</v>
      </c>
      <c r="E14" s="13">
        <v>120</v>
      </c>
      <c r="F14" s="76">
        <f t="shared" si="1"/>
        <v>1151.5</v>
      </c>
      <c r="G14" s="76">
        <f t="shared" si="2"/>
        <v>0</v>
      </c>
      <c r="H14" s="125">
        <f t="shared" si="3"/>
        <v>1151.5</v>
      </c>
      <c r="I14" s="92">
        <v>1151457.55</v>
      </c>
      <c r="J14" s="92"/>
      <c r="K14" s="57"/>
      <c r="L14" s="68"/>
    </row>
    <row r="15" spans="1:12" s="2" customFormat="1" ht="38.25" customHeight="1" hidden="1">
      <c r="A15" s="78" t="s">
        <v>120</v>
      </c>
      <c r="B15" s="13">
        <v>303</v>
      </c>
      <c r="C15" s="14">
        <v>102</v>
      </c>
      <c r="D15" s="49" t="s">
        <v>114</v>
      </c>
      <c r="E15" s="13">
        <v>121</v>
      </c>
      <c r="F15" s="76">
        <f t="shared" si="1"/>
        <v>0</v>
      </c>
      <c r="G15" s="76">
        <f t="shared" si="2"/>
        <v>0</v>
      </c>
      <c r="H15" s="125">
        <f t="shared" si="3"/>
        <v>0</v>
      </c>
      <c r="I15" s="92"/>
      <c r="J15" s="92"/>
      <c r="K15" s="57"/>
      <c r="L15" s="68"/>
    </row>
    <row r="16" spans="1:12" s="2" customFormat="1" ht="70.5" customHeight="1" hidden="1">
      <c r="A16" s="78" t="s">
        <v>119</v>
      </c>
      <c r="B16" s="13">
        <v>303</v>
      </c>
      <c r="C16" s="14">
        <v>102</v>
      </c>
      <c r="D16" s="49" t="s">
        <v>114</v>
      </c>
      <c r="E16" s="13">
        <v>129</v>
      </c>
      <c r="F16" s="76">
        <f t="shared" si="1"/>
        <v>0</v>
      </c>
      <c r="G16" s="76">
        <f t="shared" si="2"/>
        <v>0</v>
      </c>
      <c r="H16" s="125">
        <f t="shared" si="3"/>
        <v>0</v>
      </c>
      <c r="I16" s="92"/>
      <c r="J16" s="92"/>
      <c r="K16" s="57"/>
      <c r="L16" s="68"/>
    </row>
    <row r="17" spans="1:12" s="2" customFormat="1" ht="38.25" customHeight="1" hidden="1">
      <c r="A17" s="78" t="s">
        <v>43</v>
      </c>
      <c r="B17" s="13">
        <v>303</v>
      </c>
      <c r="C17" s="14">
        <v>102</v>
      </c>
      <c r="D17" s="49" t="s">
        <v>166</v>
      </c>
      <c r="E17" s="13"/>
      <c r="F17" s="76">
        <f t="shared" si="1"/>
        <v>0</v>
      </c>
      <c r="G17" s="76">
        <f t="shared" si="2"/>
        <v>0</v>
      </c>
      <c r="H17" s="125">
        <f t="shared" si="3"/>
        <v>0</v>
      </c>
      <c r="I17" s="92">
        <f>I18+I20</f>
        <v>0</v>
      </c>
      <c r="J17" s="92">
        <f>J18+J20</f>
        <v>0</v>
      </c>
      <c r="K17" s="57"/>
      <c r="L17" s="68"/>
    </row>
    <row r="18" spans="1:12" s="2" customFormat="1" ht="126.75" customHeight="1" hidden="1">
      <c r="A18" s="78" t="s">
        <v>93</v>
      </c>
      <c r="B18" s="13">
        <v>303</v>
      </c>
      <c r="C18" s="14">
        <v>102</v>
      </c>
      <c r="D18" s="49" t="s">
        <v>166</v>
      </c>
      <c r="E18" s="13"/>
      <c r="F18" s="76">
        <f t="shared" si="1"/>
        <v>0</v>
      </c>
      <c r="G18" s="76">
        <f t="shared" si="2"/>
        <v>0</v>
      </c>
      <c r="H18" s="125">
        <f t="shared" si="3"/>
        <v>0</v>
      </c>
      <c r="I18" s="92">
        <f>I19</f>
        <v>0</v>
      </c>
      <c r="J18" s="92">
        <f>J19</f>
        <v>0</v>
      </c>
      <c r="K18" s="57"/>
      <c r="L18" s="68"/>
    </row>
    <row r="19" spans="1:12" s="2" customFormat="1" ht="39.75" customHeight="1" hidden="1">
      <c r="A19" s="78" t="s">
        <v>120</v>
      </c>
      <c r="B19" s="13">
        <v>303</v>
      </c>
      <c r="C19" s="14">
        <v>102</v>
      </c>
      <c r="D19" s="49" t="s">
        <v>166</v>
      </c>
      <c r="E19" s="13">
        <v>121</v>
      </c>
      <c r="F19" s="76">
        <f t="shared" si="1"/>
        <v>0</v>
      </c>
      <c r="G19" s="76">
        <f t="shared" si="2"/>
        <v>0</v>
      </c>
      <c r="H19" s="125">
        <f t="shared" si="3"/>
        <v>0</v>
      </c>
      <c r="I19" s="92"/>
      <c r="J19" s="92"/>
      <c r="K19" s="57"/>
      <c r="L19" s="68"/>
    </row>
    <row r="20" spans="1:12" s="2" customFormat="1" ht="131.25" customHeight="1" hidden="1">
      <c r="A20" s="78" t="s">
        <v>93</v>
      </c>
      <c r="B20" s="13">
        <v>303</v>
      </c>
      <c r="C20" s="14">
        <v>102</v>
      </c>
      <c r="D20" s="49" t="s">
        <v>166</v>
      </c>
      <c r="E20" s="13"/>
      <c r="F20" s="76">
        <f t="shared" si="1"/>
        <v>0</v>
      </c>
      <c r="G20" s="76">
        <f t="shared" si="2"/>
        <v>0</v>
      </c>
      <c r="H20" s="125">
        <f t="shared" si="3"/>
        <v>0</v>
      </c>
      <c r="I20" s="92">
        <f>I21</f>
        <v>0</v>
      </c>
      <c r="J20" s="92">
        <f>J21</f>
        <v>0</v>
      </c>
      <c r="K20" s="57"/>
      <c r="L20" s="68"/>
    </row>
    <row r="21" spans="1:12" s="2" customFormat="1" ht="73.5" customHeight="1" hidden="1">
      <c r="A21" s="78" t="s">
        <v>119</v>
      </c>
      <c r="B21" s="13">
        <v>303</v>
      </c>
      <c r="C21" s="14">
        <v>102</v>
      </c>
      <c r="D21" s="49" t="s">
        <v>166</v>
      </c>
      <c r="E21" s="13">
        <v>129</v>
      </c>
      <c r="F21" s="76">
        <f t="shared" si="1"/>
        <v>0</v>
      </c>
      <c r="G21" s="76">
        <f t="shared" si="2"/>
        <v>0</v>
      </c>
      <c r="H21" s="125">
        <f t="shared" si="3"/>
        <v>0</v>
      </c>
      <c r="I21" s="92"/>
      <c r="J21" s="92"/>
      <c r="K21" s="57"/>
      <c r="L21" s="68"/>
    </row>
    <row r="22" spans="1:12" s="2" customFormat="1" ht="39.75" customHeight="1">
      <c r="A22" s="78" t="s">
        <v>23</v>
      </c>
      <c r="B22" s="13">
        <v>303</v>
      </c>
      <c r="C22" s="14">
        <v>103</v>
      </c>
      <c r="D22" s="49"/>
      <c r="E22" s="13"/>
      <c r="F22" s="76">
        <f t="shared" si="1"/>
        <v>86.7</v>
      </c>
      <c r="G22" s="76">
        <f t="shared" si="2"/>
        <v>0</v>
      </c>
      <c r="H22" s="125">
        <f t="shared" si="3"/>
        <v>86.7</v>
      </c>
      <c r="I22" s="92">
        <f aca="true" t="shared" si="4" ref="I22:J25">I23</f>
        <v>86688</v>
      </c>
      <c r="J22" s="92">
        <f t="shared" si="4"/>
        <v>0</v>
      </c>
      <c r="K22" s="57"/>
      <c r="L22" s="68"/>
    </row>
    <row r="23" spans="1:12" s="2" customFormat="1" ht="40.5" customHeight="1">
      <c r="A23" s="139" t="s">
        <v>287</v>
      </c>
      <c r="B23" s="13">
        <v>303</v>
      </c>
      <c r="C23" s="14">
        <v>103</v>
      </c>
      <c r="D23" s="49" t="s">
        <v>345</v>
      </c>
      <c r="E23" s="13"/>
      <c r="F23" s="76">
        <f t="shared" si="1"/>
        <v>86.7</v>
      </c>
      <c r="G23" s="76">
        <f t="shared" si="2"/>
        <v>0</v>
      </c>
      <c r="H23" s="125">
        <f t="shared" si="3"/>
        <v>86.7</v>
      </c>
      <c r="I23" s="92">
        <f>I25</f>
        <v>86688</v>
      </c>
      <c r="J23" s="92">
        <f>J25</f>
        <v>0</v>
      </c>
      <c r="K23" s="57"/>
      <c r="L23" s="68"/>
    </row>
    <row r="24" spans="1:12" s="2" customFormat="1" ht="27.75" customHeight="1">
      <c r="A24" s="147" t="s">
        <v>43</v>
      </c>
      <c r="B24" s="13">
        <v>303</v>
      </c>
      <c r="C24" s="14">
        <v>103</v>
      </c>
      <c r="D24" s="49" t="s">
        <v>346</v>
      </c>
      <c r="E24" s="13"/>
      <c r="F24" s="76">
        <f t="shared" si="1"/>
        <v>86.7</v>
      </c>
      <c r="G24" s="76">
        <f t="shared" si="2"/>
        <v>0</v>
      </c>
      <c r="H24" s="125">
        <f t="shared" si="3"/>
        <v>86.7</v>
      </c>
      <c r="I24" s="92">
        <f>I25</f>
        <v>86688</v>
      </c>
      <c r="J24" s="92">
        <f>J25</f>
        <v>0</v>
      </c>
      <c r="K24" s="57"/>
      <c r="L24" s="68"/>
    </row>
    <row r="25" spans="1:12" s="2" customFormat="1" ht="57" customHeight="1">
      <c r="A25" s="147" t="s">
        <v>213</v>
      </c>
      <c r="B25" s="13">
        <v>303</v>
      </c>
      <c r="C25" s="14">
        <v>103</v>
      </c>
      <c r="D25" s="49" t="s">
        <v>346</v>
      </c>
      <c r="E25" s="13">
        <v>100</v>
      </c>
      <c r="F25" s="76">
        <f t="shared" si="1"/>
        <v>86.7</v>
      </c>
      <c r="G25" s="76">
        <f t="shared" si="2"/>
        <v>0</v>
      </c>
      <c r="H25" s="125">
        <f t="shared" si="3"/>
        <v>86.7</v>
      </c>
      <c r="I25" s="92">
        <f t="shared" si="4"/>
        <v>86688</v>
      </c>
      <c r="J25" s="92">
        <f t="shared" si="4"/>
        <v>0</v>
      </c>
      <c r="K25" s="57"/>
      <c r="L25" s="68"/>
    </row>
    <row r="26" spans="1:12" s="2" customFormat="1" ht="38.25" customHeight="1">
      <c r="A26" s="78" t="s">
        <v>256</v>
      </c>
      <c r="B26" s="13">
        <v>303</v>
      </c>
      <c r="C26" s="14">
        <v>103</v>
      </c>
      <c r="D26" s="49" t="s">
        <v>346</v>
      </c>
      <c r="E26" s="13">
        <v>120</v>
      </c>
      <c r="F26" s="76">
        <f t="shared" si="1"/>
        <v>86.7</v>
      </c>
      <c r="G26" s="76">
        <f t="shared" si="2"/>
        <v>0</v>
      </c>
      <c r="H26" s="125">
        <f t="shared" si="3"/>
        <v>86.7</v>
      </c>
      <c r="I26" s="92">
        <v>86688</v>
      </c>
      <c r="J26" s="92"/>
      <c r="K26" s="57"/>
      <c r="L26" s="68"/>
    </row>
    <row r="27" spans="1:12" s="2" customFormat="1" ht="37.5" customHeight="1" hidden="1">
      <c r="A27" s="78" t="s">
        <v>272</v>
      </c>
      <c r="B27" s="13">
        <v>303</v>
      </c>
      <c r="C27" s="14">
        <v>103</v>
      </c>
      <c r="D27" s="49" t="s">
        <v>115</v>
      </c>
      <c r="E27" s="13">
        <v>121</v>
      </c>
      <c r="F27" s="76">
        <f t="shared" si="1"/>
        <v>0</v>
      </c>
      <c r="G27" s="76">
        <f t="shared" si="2"/>
        <v>0</v>
      </c>
      <c r="H27" s="125">
        <f t="shared" si="3"/>
        <v>0</v>
      </c>
      <c r="I27" s="92"/>
      <c r="J27" s="92"/>
      <c r="K27" s="57"/>
      <c r="L27" s="68"/>
    </row>
    <row r="28" spans="1:12" s="2" customFormat="1" ht="57" customHeight="1" hidden="1">
      <c r="A28" s="78" t="s">
        <v>200</v>
      </c>
      <c r="B28" s="13">
        <v>303</v>
      </c>
      <c r="C28" s="14">
        <v>103</v>
      </c>
      <c r="D28" s="49" t="s">
        <v>116</v>
      </c>
      <c r="E28" s="13">
        <v>123</v>
      </c>
      <c r="F28" s="76">
        <f t="shared" si="1"/>
        <v>0</v>
      </c>
      <c r="G28" s="76">
        <f t="shared" si="2"/>
        <v>0</v>
      </c>
      <c r="H28" s="125">
        <f t="shared" si="3"/>
        <v>0</v>
      </c>
      <c r="I28" s="92"/>
      <c r="J28" s="92"/>
      <c r="K28" s="57"/>
      <c r="L28" s="68"/>
    </row>
    <row r="29" spans="1:12" s="2" customFormat="1" ht="72.75" customHeight="1" hidden="1">
      <c r="A29" s="78" t="s">
        <v>119</v>
      </c>
      <c r="B29" s="13">
        <v>303</v>
      </c>
      <c r="C29" s="14">
        <v>103</v>
      </c>
      <c r="D29" s="49" t="s">
        <v>115</v>
      </c>
      <c r="E29" s="13">
        <v>129</v>
      </c>
      <c r="F29" s="76">
        <f t="shared" si="1"/>
        <v>0</v>
      </c>
      <c r="G29" s="76">
        <f t="shared" si="2"/>
        <v>0</v>
      </c>
      <c r="H29" s="125">
        <f t="shared" si="3"/>
        <v>0</v>
      </c>
      <c r="I29" s="92"/>
      <c r="J29" s="92"/>
      <c r="K29" s="57"/>
      <c r="L29" s="68"/>
    </row>
    <row r="30" spans="1:12" s="2" customFormat="1" ht="59.25" customHeight="1">
      <c r="A30" s="78" t="s">
        <v>400</v>
      </c>
      <c r="B30" s="13">
        <v>303</v>
      </c>
      <c r="C30" s="14">
        <v>104</v>
      </c>
      <c r="D30" s="49" t="s">
        <v>5</v>
      </c>
      <c r="E30" s="13" t="s">
        <v>5</v>
      </c>
      <c r="F30" s="76">
        <f t="shared" si="1"/>
        <v>1418.3</v>
      </c>
      <c r="G30" s="76">
        <f t="shared" si="2"/>
        <v>0</v>
      </c>
      <c r="H30" s="125">
        <f>F30+G30</f>
        <v>1418.3</v>
      </c>
      <c r="I30" s="92">
        <f>I31+I43+I48</f>
        <v>1418266</v>
      </c>
      <c r="J30" s="92">
        <f>J31+J43+J48</f>
        <v>0</v>
      </c>
      <c r="K30" s="57"/>
      <c r="L30" s="68"/>
    </row>
    <row r="31" spans="1:12" s="2" customFormat="1" ht="21" customHeight="1">
      <c r="A31" s="123" t="s">
        <v>45</v>
      </c>
      <c r="B31" s="13">
        <v>303</v>
      </c>
      <c r="C31" s="14">
        <v>104</v>
      </c>
      <c r="D31" s="49" t="s">
        <v>347</v>
      </c>
      <c r="E31" s="13"/>
      <c r="F31" s="76">
        <f t="shared" si="1"/>
        <v>1355.8</v>
      </c>
      <c r="G31" s="76">
        <f t="shared" si="2"/>
        <v>0</v>
      </c>
      <c r="H31" s="125">
        <f>F31+G31</f>
        <v>1355.8</v>
      </c>
      <c r="I31" s="92">
        <f>I33</f>
        <v>1355766</v>
      </c>
      <c r="J31" s="92">
        <f>J33</f>
        <v>0</v>
      </c>
      <c r="K31" s="57"/>
      <c r="L31" s="68"/>
    </row>
    <row r="32" spans="1:12" s="2" customFormat="1" ht="27" customHeight="1">
      <c r="A32" s="123" t="s">
        <v>43</v>
      </c>
      <c r="B32" s="13">
        <v>303</v>
      </c>
      <c r="C32" s="14">
        <v>104</v>
      </c>
      <c r="D32" s="49" t="s">
        <v>348</v>
      </c>
      <c r="E32" s="13"/>
      <c r="F32" s="76">
        <f aca="true" t="shared" si="5" ref="F32:F90">+ROUND(I32/1000,1)</f>
        <v>1355.8</v>
      </c>
      <c r="G32" s="76">
        <f aca="true" t="shared" si="6" ref="G32:G90">+ROUND(J32/1000,1)</f>
        <v>0</v>
      </c>
      <c r="H32" s="125">
        <f>F32+G32</f>
        <v>1355.8</v>
      </c>
      <c r="I32" s="92">
        <f>I33</f>
        <v>1355766</v>
      </c>
      <c r="J32" s="92">
        <f>J33</f>
        <v>0</v>
      </c>
      <c r="K32" s="57"/>
      <c r="L32" s="68"/>
    </row>
    <row r="33" spans="1:12" s="2" customFormat="1" ht="63" customHeight="1">
      <c r="A33" s="123" t="s">
        <v>213</v>
      </c>
      <c r="B33" s="13">
        <v>303</v>
      </c>
      <c r="C33" s="14">
        <v>104</v>
      </c>
      <c r="D33" s="49" t="s">
        <v>348</v>
      </c>
      <c r="E33" s="13">
        <v>100</v>
      </c>
      <c r="F33" s="76">
        <f t="shared" si="5"/>
        <v>1355.8</v>
      </c>
      <c r="G33" s="76">
        <f t="shared" si="6"/>
        <v>0</v>
      </c>
      <c r="H33" s="125">
        <f>F33+G33</f>
        <v>1355.8</v>
      </c>
      <c r="I33" s="92">
        <f>I34</f>
        <v>1355766</v>
      </c>
      <c r="J33" s="92">
        <f>J34</f>
        <v>0</v>
      </c>
      <c r="K33" s="57"/>
      <c r="L33" s="68"/>
    </row>
    <row r="34" spans="1:12" s="2" customFormat="1" ht="27.75" customHeight="1">
      <c r="A34" s="78" t="s">
        <v>401</v>
      </c>
      <c r="B34" s="13">
        <v>303</v>
      </c>
      <c r="C34" s="14">
        <v>104</v>
      </c>
      <c r="D34" s="49" t="s">
        <v>348</v>
      </c>
      <c r="E34" s="13">
        <v>120</v>
      </c>
      <c r="F34" s="76">
        <f t="shared" si="5"/>
        <v>1355.8</v>
      </c>
      <c r="G34" s="76">
        <f t="shared" si="6"/>
        <v>0</v>
      </c>
      <c r="H34" s="125">
        <f>F34+G34</f>
        <v>1355.8</v>
      </c>
      <c r="I34" s="92">
        <v>1355766</v>
      </c>
      <c r="J34" s="92"/>
      <c r="K34" s="57"/>
      <c r="L34" s="101"/>
    </row>
    <row r="35" spans="1:12" s="2" customFormat="1" ht="54" customHeight="1" hidden="1">
      <c r="A35" s="78" t="s">
        <v>44</v>
      </c>
      <c r="B35" s="13">
        <v>303</v>
      </c>
      <c r="C35" s="14">
        <v>104</v>
      </c>
      <c r="D35" s="49" t="s">
        <v>116</v>
      </c>
      <c r="E35" s="13">
        <v>121</v>
      </c>
      <c r="F35" s="76">
        <f t="shared" si="5"/>
        <v>0</v>
      </c>
      <c r="G35" s="76">
        <f t="shared" si="6"/>
        <v>0</v>
      </c>
      <c r="H35" s="125">
        <f aca="true" t="shared" si="7" ref="H35:H90">F35+G35</f>
        <v>0</v>
      </c>
      <c r="I35" s="92"/>
      <c r="J35" s="92"/>
      <c r="K35" s="57"/>
      <c r="L35" s="68"/>
    </row>
    <row r="36" spans="1:12" s="2" customFormat="1" ht="51.75" customHeight="1" hidden="1">
      <c r="A36" s="78" t="s">
        <v>46</v>
      </c>
      <c r="B36" s="13">
        <v>303</v>
      </c>
      <c r="C36" s="14">
        <v>104</v>
      </c>
      <c r="D36" s="49" t="s">
        <v>116</v>
      </c>
      <c r="E36" s="13">
        <v>122</v>
      </c>
      <c r="F36" s="76">
        <f t="shared" si="5"/>
        <v>0</v>
      </c>
      <c r="G36" s="76">
        <f t="shared" si="6"/>
        <v>0</v>
      </c>
      <c r="H36" s="125">
        <f t="shared" si="7"/>
        <v>0</v>
      </c>
      <c r="I36" s="92"/>
      <c r="J36" s="92"/>
      <c r="K36" s="57"/>
      <c r="L36" s="68"/>
    </row>
    <row r="37" spans="1:12" s="2" customFormat="1" ht="75.75" customHeight="1" hidden="1">
      <c r="A37" s="78" t="s">
        <v>119</v>
      </c>
      <c r="B37" s="13">
        <v>303</v>
      </c>
      <c r="C37" s="14">
        <v>104</v>
      </c>
      <c r="D37" s="49" t="s">
        <v>116</v>
      </c>
      <c r="E37" s="13">
        <v>129</v>
      </c>
      <c r="F37" s="76">
        <f t="shared" si="5"/>
        <v>0</v>
      </c>
      <c r="G37" s="76">
        <f t="shared" si="6"/>
        <v>0</v>
      </c>
      <c r="H37" s="125">
        <f t="shared" si="7"/>
        <v>0</v>
      </c>
      <c r="I37" s="92"/>
      <c r="J37" s="92"/>
      <c r="K37" s="57"/>
      <c r="L37" s="68"/>
    </row>
    <row r="38" spans="1:12" s="2" customFormat="1" ht="36.75" customHeight="1" hidden="1">
      <c r="A38" s="78" t="s">
        <v>43</v>
      </c>
      <c r="B38" s="13">
        <v>303</v>
      </c>
      <c r="C38" s="14">
        <v>104</v>
      </c>
      <c r="D38" s="49" t="s">
        <v>121</v>
      </c>
      <c r="E38" s="13"/>
      <c r="F38" s="76">
        <f t="shared" si="5"/>
        <v>0</v>
      </c>
      <c r="G38" s="76">
        <f t="shared" si="6"/>
        <v>0</v>
      </c>
      <c r="H38" s="125">
        <f t="shared" si="7"/>
        <v>0</v>
      </c>
      <c r="I38" s="92">
        <f>I39+I41</f>
        <v>0</v>
      </c>
      <c r="J38" s="92">
        <f>J39+J41</f>
        <v>0</v>
      </c>
      <c r="K38" s="57"/>
      <c r="L38" s="68"/>
    </row>
    <row r="39" spans="1:12" s="2" customFormat="1" ht="127.5" customHeight="1" hidden="1">
      <c r="A39" s="78" t="s">
        <v>93</v>
      </c>
      <c r="B39" s="13">
        <v>303</v>
      </c>
      <c r="C39" s="14">
        <v>104</v>
      </c>
      <c r="D39" s="49" t="s">
        <v>121</v>
      </c>
      <c r="E39" s="13"/>
      <c r="F39" s="76">
        <f t="shared" si="5"/>
        <v>0</v>
      </c>
      <c r="G39" s="76">
        <f t="shared" si="6"/>
        <v>0</v>
      </c>
      <c r="H39" s="125">
        <f t="shared" si="7"/>
        <v>0</v>
      </c>
      <c r="I39" s="92">
        <f>I40</f>
        <v>0</v>
      </c>
      <c r="J39" s="92">
        <f>J40</f>
        <v>0</v>
      </c>
      <c r="K39" s="57"/>
      <c r="L39" s="68"/>
    </row>
    <row r="40" spans="1:12" s="2" customFormat="1" ht="54" customHeight="1" hidden="1">
      <c r="A40" s="78" t="s">
        <v>44</v>
      </c>
      <c r="B40" s="13">
        <v>303</v>
      </c>
      <c r="C40" s="14">
        <v>104</v>
      </c>
      <c r="D40" s="49" t="s">
        <v>121</v>
      </c>
      <c r="E40" s="13">
        <v>121</v>
      </c>
      <c r="F40" s="76">
        <f t="shared" si="5"/>
        <v>0</v>
      </c>
      <c r="G40" s="76">
        <f t="shared" si="6"/>
        <v>0</v>
      </c>
      <c r="H40" s="125">
        <f t="shared" si="7"/>
        <v>0</v>
      </c>
      <c r="I40" s="92"/>
      <c r="J40" s="92"/>
      <c r="K40" s="57"/>
      <c r="L40" s="68"/>
    </row>
    <row r="41" spans="1:12" s="2" customFormat="1" ht="129" customHeight="1" hidden="1">
      <c r="A41" s="78" t="s">
        <v>93</v>
      </c>
      <c r="B41" s="13">
        <v>303</v>
      </c>
      <c r="C41" s="14">
        <v>104</v>
      </c>
      <c r="D41" s="49" t="s">
        <v>121</v>
      </c>
      <c r="E41" s="13"/>
      <c r="F41" s="76">
        <f t="shared" si="5"/>
        <v>0</v>
      </c>
      <c r="G41" s="76">
        <f t="shared" si="6"/>
        <v>0</v>
      </c>
      <c r="H41" s="125">
        <f t="shared" si="7"/>
        <v>0</v>
      </c>
      <c r="I41" s="92">
        <f>I42</f>
        <v>0</v>
      </c>
      <c r="J41" s="92">
        <f>J42</f>
        <v>0</v>
      </c>
      <c r="K41" s="57"/>
      <c r="L41" s="68"/>
    </row>
    <row r="42" spans="1:12" s="2" customFormat="1" ht="74.25" customHeight="1" hidden="1">
      <c r="A42" s="78" t="s">
        <v>119</v>
      </c>
      <c r="B42" s="13">
        <v>303</v>
      </c>
      <c r="C42" s="14">
        <v>104</v>
      </c>
      <c r="D42" s="49" t="s">
        <v>121</v>
      </c>
      <c r="E42" s="13">
        <v>129</v>
      </c>
      <c r="F42" s="76">
        <f t="shared" si="5"/>
        <v>0</v>
      </c>
      <c r="G42" s="76">
        <f t="shared" si="6"/>
        <v>0</v>
      </c>
      <c r="H42" s="125">
        <f t="shared" si="7"/>
        <v>0</v>
      </c>
      <c r="I42" s="92"/>
      <c r="J42" s="92"/>
      <c r="K42" s="57"/>
      <c r="L42" s="68"/>
    </row>
    <row r="43" spans="1:12" s="2" customFormat="1" ht="39" customHeight="1">
      <c r="A43" s="129" t="s">
        <v>48</v>
      </c>
      <c r="B43" s="13">
        <v>303</v>
      </c>
      <c r="C43" s="14">
        <v>104</v>
      </c>
      <c r="D43" s="49" t="s">
        <v>349</v>
      </c>
      <c r="E43" s="13"/>
      <c r="F43" s="76">
        <f t="shared" si="5"/>
        <v>62.5</v>
      </c>
      <c r="G43" s="76">
        <f t="shared" si="6"/>
        <v>0</v>
      </c>
      <c r="H43" s="125">
        <f t="shared" si="7"/>
        <v>62.5</v>
      </c>
      <c r="I43" s="92">
        <f>I47</f>
        <v>62500</v>
      </c>
      <c r="J43" s="92">
        <f>J47+J50</f>
        <v>0</v>
      </c>
      <c r="K43" s="57"/>
      <c r="L43" s="68"/>
    </row>
    <row r="44" spans="1:12" s="2" customFormat="1" ht="42" customHeight="1">
      <c r="A44" s="78" t="s">
        <v>228</v>
      </c>
      <c r="B44" s="13">
        <v>303</v>
      </c>
      <c r="C44" s="14">
        <v>104</v>
      </c>
      <c r="D44" s="49" t="s">
        <v>350</v>
      </c>
      <c r="E44" s="12"/>
      <c r="F44" s="76">
        <f t="shared" si="5"/>
        <v>62.5</v>
      </c>
      <c r="G44" s="76">
        <f t="shared" si="6"/>
        <v>0</v>
      </c>
      <c r="H44" s="125">
        <f t="shared" si="7"/>
        <v>62.5</v>
      </c>
      <c r="I44" s="92">
        <f>I45</f>
        <v>62500</v>
      </c>
      <c r="J44" s="92">
        <f>J48+J51</f>
        <v>0</v>
      </c>
      <c r="K44" s="57"/>
      <c r="L44" s="68"/>
    </row>
    <row r="45" spans="1:12" s="2" customFormat="1" ht="40.5" customHeight="1">
      <c r="A45" s="78" t="s">
        <v>34</v>
      </c>
      <c r="B45" s="13">
        <v>303</v>
      </c>
      <c r="C45" s="14">
        <v>104</v>
      </c>
      <c r="D45" s="49" t="s">
        <v>351</v>
      </c>
      <c r="E45" s="15" t="s">
        <v>5</v>
      </c>
      <c r="F45" s="76">
        <f t="shared" si="5"/>
        <v>62.5</v>
      </c>
      <c r="G45" s="76">
        <f t="shared" si="6"/>
        <v>0</v>
      </c>
      <c r="H45" s="125">
        <f t="shared" si="7"/>
        <v>62.5</v>
      </c>
      <c r="I45" s="92">
        <f>I46</f>
        <v>62500</v>
      </c>
      <c r="J45" s="92">
        <f>J46</f>
        <v>0</v>
      </c>
      <c r="K45" s="57"/>
      <c r="L45" s="68"/>
    </row>
    <row r="46" spans="1:12" s="2" customFormat="1" ht="41.25" customHeight="1">
      <c r="A46" s="78" t="s">
        <v>258</v>
      </c>
      <c r="B46" s="13">
        <v>303</v>
      </c>
      <c r="C46" s="14">
        <v>104</v>
      </c>
      <c r="D46" s="49" t="s">
        <v>351</v>
      </c>
      <c r="E46" s="15">
        <v>200</v>
      </c>
      <c r="F46" s="76">
        <f t="shared" si="5"/>
        <v>62.5</v>
      </c>
      <c r="G46" s="76">
        <f t="shared" si="6"/>
        <v>0</v>
      </c>
      <c r="H46" s="125">
        <f t="shared" si="7"/>
        <v>62.5</v>
      </c>
      <c r="I46" s="92">
        <f>I47</f>
        <v>62500</v>
      </c>
      <c r="J46" s="92">
        <f>J47</f>
        <v>0</v>
      </c>
      <c r="K46" s="57"/>
      <c r="L46" s="68"/>
    </row>
    <row r="47" spans="1:12" s="2" customFormat="1" ht="39.75" customHeight="1">
      <c r="A47" s="77" t="s">
        <v>210</v>
      </c>
      <c r="B47" s="13">
        <v>303</v>
      </c>
      <c r="C47" s="14">
        <v>104</v>
      </c>
      <c r="D47" s="49" t="s">
        <v>351</v>
      </c>
      <c r="E47" s="15">
        <v>240</v>
      </c>
      <c r="F47" s="76">
        <f t="shared" si="5"/>
        <v>62.5</v>
      </c>
      <c r="G47" s="76">
        <f t="shared" si="6"/>
        <v>0</v>
      </c>
      <c r="H47" s="125">
        <f t="shared" si="7"/>
        <v>62.5</v>
      </c>
      <c r="I47" s="92">
        <v>62500</v>
      </c>
      <c r="J47" s="92"/>
      <c r="K47" s="57"/>
      <c r="L47" s="68"/>
    </row>
    <row r="48" spans="1:12" s="2" customFormat="1" ht="53.25" customHeight="1" hidden="1">
      <c r="A48" s="129" t="s">
        <v>49</v>
      </c>
      <c r="B48" s="13">
        <v>303</v>
      </c>
      <c r="C48" s="14">
        <v>104</v>
      </c>
      <c r="D48" s="50" t="s">
        <v>94</v>
      </c>
      <c r="E48" s="15"/>
      <c r="F48" s="76">
        <f t="shared" si="5"/>
        <v>0</v>
      </c>
      <c r="G48" s="76">
        <f t="shared" si="6"/>
        <v>0</v>
      </c>
      <c r="H48" s="125">
        <f t="shared" si="7"/>
        <v>0</v>
      </c>
      <c r="I48" s="92">
        <f aca="true" t="shared" si="8" ref="I48:J50">I49</f>
        <v>0</v>
      </c>
      <c r="J48" s="92">
        <f t="shared" si="8"/>
        <v>0</v>
      </c>
      <c r="K48" s="57"/>
      <c r="L48" s="68"/>
    </row>
    <row r="49" spans="1:12" s="2" customFormat="1" ht="33" customHeight="1" hidden="1">
      <c r="A49" s="129" t="s">
        <v>50</v>
      </c>
      <c r="B49" s="13">
        <v>303</v>
      </c>
      <c r="C49" s="14">
        <v>104</v>
      </c>
      <c r="D49" s="50" t="s">
        <v>95</v>
      </c>
      <c r="E49" s="15"/>
      <c r="F49" s="76">
        <f t="shared" si="5"/>
        <v>0</v>
      </c>
      <c r="G49" s="76">
        <f t="shared" si="6"/>
        <v>0</v>
      </c>
      <c r="H49" s="125">
        <f t="shared" si="7"/>
        <v>0</v>
      </c>
      <c r="I49" s="92">
        <f t="shared" si="8"/>
        <v>0</v>
      </c>
      <c r="J49" s="92">
        <f t="shared" si="8"/>
        <v>0</v>
      </c>
      <c r="K49" s="57"/>
      <c r="L49" s="68"/>
    </row>
    <row r="50" spans="1:12" s="2" customFormat="1" ht="113.25" customHeight="1" hidden="1">
      <c r="A50" s="100" t="s">
        <v>24</v>
      </c>
      <c r="B50" s="13">
        <v>303</v>
      </c>
      <c r="C50" s="14">
        <v>104</v>
      </c>
      <c r="D50" s="50" t="s">
        <v>96</v>
      </c>
      <c r="E50" s="15"/>
      <c r="F50" s="76">
        <f t="shared" si="5"/>
        <v>0</v>
      </c>
      <c r="G50" s="76">
        <f t="shared" si="6"/>
        <v>0</v>
      </c>
      <c r="H50" s="125">
        <f t="shared" si="7"/>
        <v>0</v>
      </c>
      <c r="I50" s="92">
        <f t="shared" si="8"/>
        <v>0</v>
      </c>
      <c r="J50" s="92">
        <f t="shared" si="8"/>
        <v>0</v>
      </c>
      <c r="K50" s="57"/>
      <c r="L50" s="68"/>
    </row>
    <row r="51" spans="1:12" s="2" customFormat="1" ht="30" customHeight="1" hidden="1">
      <c r="A51" s="100" t="s">
        <v>15</v>
      </c>
      <c r="B51" s="13">
        <v>303</v>
      </c>
      <c r="C51" s="14">
        <v>104</v>
      </c>
      <c r="D51" s="50" t="s">
        <v>96</v>
      </c>
      <c r="E51" s="12">
        <v>540</v>
      </c>
      <c r="F51" s="76">
        <f t="shared" si="5"/>
        <v>0</v>
      </c>
      <c r="G51" s="76">
        <f t="shared" si="6"/>
        <v>0</v>
      </c>
      <c r="H51" s="125">
        <f t="shared" si="7"/>
        <v>0</v>
      </c>
      <c r="I51" s="92">
        <v>0</v>
      </c>
      <c r="J51" s="92"/>
      <c r="K51" s="57"/>
      <c r="L51" s="68"/>
    </row>
    <row r="52" spans="1:12" s="2" customFormat="1" ht="45" customHeight="1">
      <c r="A52" s="78" t="s">
        <v>2</v>
      </c>
      <c r="B52" s="13">
        <v>303</v>
      </c>
      <c r="C52" s="16">
        <v>106</v>
      </c>
      <c r="D52" s="135"/>
      <c r="E52" s="10"/>
      <c r="F52" s="76">
        <f t="shared" si="5"/>
        <v>44</v>
      </c>
      <c r="G52" s="76">
        <f t="shared" si="6"/>
        <v>0</v>
      </c>
      <c r="H52" s="125">
        <f t="shared" si="7"/>
        <v>44</v>
      </c>
      <c r="I52" s="92">
        <f aca="true" t="shared" si="9" ref="I52:J56">I53</f>
        <v>44000</v>
      </c>
      <c r="J52" s="92">
        <f t="shared" si="9"/>
        <v>0</v>
      </c>
      <c r="K52" s="57"/>
      <c r="L52" s="68"/>
    </row>
    <row r="53" spans="1:12" s="2" customFormat="1" ht="46.5" customHeight="1">
      <c r="A53" s="129" t="s">
        <v>49</v>
      </c>
      <c r="B53" s="13">
        <v>303</v>
      </c>
      <c r="C53" s="16">
        <v>106</v>
      </c>
      <c r="D53" s="50" t="s">
        <v>352</v>
      </c>
      <c r="E53" s="12"/>
      <c r="F53" s="76">
        <f t="shared" si="5"/>
        <v>44</v>
      </c>
      <c r="G53" s="76">
        <f t="shared" si="6"/>
        <v>0</v>
      </c>
      <c r="H53" s="125">
        <f t="shared" si="7"/>
        <v>44</v>
      </c>
      <c r="I53" s="92">
        <f t="shared" si="9"/>
        <v>44000</v>
      </c>
      <c r="J53" s="92">
        <f t="shared" si="9"/>
        <v>0</v>
      </c>
      <c r="K53" s="57"/>
      <c r="L53" s="68"/>
    </row>
    <row r="54" spans="1:12" s="2" customFormat="1" ht="61.5" customHeight="1">
      <c r="A54" s="129" t="s">
        <v>50</v>
      </c>
      <c r="B54" s="13">
        <v>303</v>
      </c>
      <c r="C54" s="16">
        <v>106</v>
      </c>
      <c r="D54" s="50" t="s">
        <v>353</v>
      </c>
      <c r="E54" s="12"/>
      <c r="F54" s="76">
        <f t="shared" si="5"/>
        <v>44</v>
      </c>
      <c r="G54" s="76">
        <f t="shared" si="6"/>
        <v>0</v>
      </c>
      <c r="H54" s="125">
        <f t="shared" si="7"/>
        <v>44</v>
      </c>
      <c r="I54" s="92">
        <f t="shared" si="9"/>
        <v>44000</v>
      </c>
      <c r="J54" s="92">
        <f t="shared" si="9"/>
        <v>0</v>
      </c>
      <c r="K54" s="57"/>
      <c r="L54" s="68"/>
    </row>
    <row r="55" spans="1:12" s="2" customFormat="1" ht="56.25" customHeight="1">
      <c r="A55" s="100" t="s">
        <v>24</v>
      </c>
      <c r="B55" s="13">
        <v>303</v>
      </c>
      <c r="C55" s="16">
        <v>106</v>
      </c>
      <c r="D55" s="50" t="s">
        <v>354</v>
      </c>
      <c r="E55" s="13"/>
      <c r="F55" s="76">
        <f t="shared" si="5"/>
        <v>44</v>
      </c>
      <c r="G55" s="76">
        <f t="shared" si="6"/>
        <v>0</v>
      </c>
      <c r="H55" s="125">
        <f t="shared" si="7"/>
        <v>44</v>
      </c>
      <c r="I55" s="92">
        <f t="shared" si="9"/>
        <v>44000</v>
      </c>
      <c r="J55" s="92">
        <f t="shared" si="9"/>
        <v>0</v>
      </c>
      <c r="K55" s="57"/>
      <c r="L55" s="68"/>
    </row>
    <row r="56" spans="1:12" s="2" customFormat="1" ht="21" customHeight="1">
      <c r="A56" s="100" t="s">
        <v>215</v>
      </c>
      <c r="B56" s="13">
        <v>303</v>
      </c>
      <c r="C56" s="16">
        <v>106</v>
      </c>
      <c r="D56" s="50" t="s">
        <v>354</v>
      </c>
      <c r="E56" s="13">
        <v>500</v>
      </c>
      <c r="F56" s="76">
        <f t="shared" si="5"/>
        <v>44</v>
      </c>
      <c r="G56" s="76">
        <f t="shared" si="6"/>
        <v>0</v>
      </c>
      <c r="H56" s="125">
        <f t="shared" si="7"/>
        <v>44</v>
      </c>
      <c r="I56" s="92">
        <f t="shared" si="9"/>
        <v>44000</v>
      </c>
      <c r="J56" s="92">
        <f t="shared" si="9"/>
        <v>0</v>
      </c>
      <c r="K56" s="57"/>
      <c r="L56" s="68"/>
    </row>
    <row r="57" spans="1:12" s="2" customFormat="1" ht="21.75" customHeight="1">
      <c r="A57" s="131" t="s">
        <v>15</v>
      </c>
      <c r="B57" s="13">
        <v>303</v>
      </c>
      <c r="C57" s="16">
        <v>106</v>
      </c>
      <c r="D57" s="50" t="s">
        <v>354</v>
      </c>
      <c r="E57" s="13">
        <v>540</v>
      </c>
      <c r="F57" s="76">
        <f t="shared" si="5"/>
        <v>44</v>
      </c>
      <c r="G57" s="76">
        <f t="shared" si="6"/>
        <v>0</v>
      </c>
      <c r="H57" s="125">
        <f t="shared" si="7"/>
        <v>44</v>
      </c>
      <c r="I57" s="92">
        <v>44000</v>
      </c>
      <c r="J57" s="92"/>
      <c r="K57" s="57"/>
      <c r="L57" s="68"/>
    </row>
    <row r="58" spans="1:12" s="138" customFormat="1" ht="17.25">
      <c r="A58" s="130" t="s">
        <v>40</v>
      </c>
      <c r="B58" s="17">
        <v>303</v>
      </c>
      <c r="C58" s="185">
        <v>111</v>
      </c>
      <c r="D58" s="51"/>
      <c r="E58" s="17"/>
      <c r="F58" s="76">
        <f t="shared" si="5"/>
        <v>10</v>
      </c>
      <c r="G58" s="76">
        <f t="shared" si="6"/>
        <v>0</v>
      </c>
      <c r="H58" s="76">
        <f t="shared" si="7"/>
        <v>10</v>
      </c>
      <c r="I58" s="91">
        <f>+I59+I63</f>
        <v>10000</v>
      </c>
      <c r="J58" s="91">
        <f>+J59+J63</f>
        <v>0</v>
      </c>
      <c r="K58" s="136"/>
      <c r="L58" s="137"/>
    </row>
    <row r="59" spans="1:12" s="2" customFormat="1" ht="24.75" customHeight="1">
      <c r="A59" s="139" t="s">
        <v>227</v>
      </c>
      <c r="B59" s="13">
        <v>303</v>
      </c>
      <c r="C59" s="16">
        <v>111</v>
      </c>
      <c r="D59" s="49" t="s">
        <v>355</v>
      </c>
      <c r="E59" s="13"/>
      <c r="F59" s="76">
        <f t="shared" si="5"/>
        <v>10</v>
      </c>
      <c r="G59" s="76">
        <f t="shared" si="6"/>
        <v>0</v>
      </c>
      <c r="H59" s="125">
        <f t="shared" si="7"/>
        <v>10</v>
      </c>
      <c r="I59" s="92">
        <f aca="true" t="shared" si="10" ref="I59:J61">I60</f>
        <v>10000</v>
      </c>
      <c r="J59" s="92">
        <f t="shared" si="10"/>
        <v>0</v>
      </c>
      <c r="K59" s="57"/>
      <c r="L59" s="68"/>
    </row>
    <row r="60" spans="1:12" s="2" customFormat="1" ht="24" customHeight="1">
      <c r="A60" s="100" t="s">
        <v>51</v>
      </c>
      <c r="B60" s="13">
        <v>303</v>
      </c>
      <c r="C60" s="16">
        <v>111</v>
      </c>
      <c r="D60" s="49" t="s">
        <v>356</v>
      </c>
      <c r="E60" s="13"/>
      <c r="F60" s="76">
        <f t="shared" si="5"/>
        <v>10</v>
      </c>
      <c r="G60" s="76">
        <f t="shared" si="6"/>
        <v>0</v>
      </c>
      <c r="H60" s="125">
        <f t="shared" si="7"/>
        <v>10</v>
      </c>
      <c r="I60" s="92">
        <f t="shared" si="10"/>
        <v>10000</v>
      </c>
      <c r="J60" s="92">
        <f t="shared" si="10"/>
        <v>0</v>
      </c>
      <c r="K60" s="57"/>
      <c r="L60" s="68"/>
    </row>
    <row r="61" spans="1:12" s="2" customFormat="1" ht="26.25" customHeight="1">
      <c r="A61" s="78" t="s">
        <v>218</v>
      </c>
      <c r="B61" s="13">
        <v>303</v>
      </c>
      <c r="C61" s="16">
        <v>111</v>
      </c>
      <c r="D61" s="49" t="s">
        <v>356</v>
      </c>
      <c r="E61" s="15">
        <v>800</v>
      </c>
      <c r="F61" s="76">
        <f t="shared" si="5"/>
        <v>10</v>
      </c>
      <c r="G61" s="76">
        <f t="shared" si="6"/>
        <v>0</v>
      </c>
      <c r="H61" s="125">
        <f t="shared" si="7"/>
        <v>10</v>
      </c>
      <c r="I61" s="92">
        <f t="shared" si="10"/>
        <v>10000</v>
      </c>
      <c r="J61" s="92">
        <f t="shared" si="10"/>
        <v>0</v>
      </c>
      <c r="K61" s="57"/>
      <c r="L61" s="68"/>
    </row>
    <row r="62" spans="1:12" s="2" customFormat="1" ht="23.25" customHeight="1">
      <c r="A62" s="77" t="s">
        <v>317</v>
      </c>
      <c r="B62" s="13">
        <v>303</v>
      </c>
      <c r="C62" s="16">
        <v>111</v>
      </c>
      <c r="D62" s="49" t="s">
        <v>356</v>
      </c>
      <c r="E62" s="15">
        <v>870</v>
      </c>
      <c r="F62" s="76">
        <f t="shared" si="5"/>
        <v>10</v>
      </c>
      <c r="G62" s="76">
        <f t="shared" si="6"/>
        <v>0</v>
      </c>
      <c r="H62" s="125">
        <f t="shared" si="7"/>
        <v>10</v>
      </c>
      <c r="I62" s="92">
        <v>10000</v>
      </c>
      <c r="J62" s="92"/>
      <c r="K62" s="57"/>
      <c r="L62" s="68"/>
    </row>
    <row r="63" spans="1:12" s="2" customFormat="1" ht="18.75" customHeight="1" hidden="1">
      <c r="A63" s="100" t="s">
        <v>214</v>
      </c>
      <c r="B63" s="13">
        <v>303</v>
      </c>
      <c r="C63" s="16">
        <v>111</v>
      </c>
      <c r="D63" s="49" t="s">
        <v>105</v>
      </c>
      <c r="E63" s="13">
        <v>300</v>
      </c>
      <c r="F63" s="76">
        <f t="shared" si="5"/>
        <v>0</v>
      </c>
      <c r="G63" s="76">
        <f t="shared" si="6"/>
        <v>0</v>
      </c>
      <c r="H63" s="125">
        <f t="shared" si="7"/>
        <v>0</v>
      </c>
      <c r="I63" s="92"/>
      <c r="J63" s="92">
        <f>J64</f>
        <v>0</v>
      </c>
      <c r="K63" s="57"/>
      <c r="L63" s="68"/>
    </row>
    <row r="64" spans="1:12" s="2" customFormat="1" ht="22.5" customHeight="1" hidden="1">
      <c r="A64" s="100" t="s">
        <v>260</v>
      </c>
      <c r="B64" s="13">
        <v>303</v>
      </c>
      <c r="C64" s="16">
        <v>111</v>
      </c>
      <c r="D64" s="49" t="s">
        <v>105</v>
      </c>
      <c r="E64" s="13">
        <v>360</v>
      </c>
      <c r="F64" s="76">
        <f t="shared" si="5"/>
        <v>0</v>
      </c>
      <c r="G64" s="76">
        <f t="shared" si="6"/>
        <v>0</v>
      </c>
      <c r="H64" s="125">
        <f t="shared" si="7"/>
        <v>0</v>
      </c>
      <c r="I64" s="92"/>
      <c r="J64" s="92"/>
      <c r="K64" s="57"/>
      <c r="L64" s="68"/>
    </row>
    <row r="65" spans="1:12" s="2" customFormat="1" ht="19.5" customHeight="1">
      <c r="A65" s="128" t="s">
        <v>37</v>
      </c>
      <c r="B65" s="17">
        <v>303</v>
      </c>
      <c r="C65" s="18">
        <v>113</v>
      </c>
      <c r="D65" s="51"/>
      <c r="E65" s="17"/>
      <c r="F65" s="76">
        <f t="shared" si="5"/>
        <v>349.6</v>
      </c>
      <c r="G65" s="76">
        <f t="shared" si="6"/>
        <v>163.7</v>
      </c>
      <c r="H65" s="76">
        <f>F65+G65-0.1</f>
        <v>513.1999999999999</v>
      </c>
      <c r="I65" s="91">
        <f>I66</f>
        <v>349550.4</v>
      </c>
      <c r="J65" s="91">
        <f>J66</f>
        <v>163727</v>
      </c>
      <c r="K65" s="57"/>
      <c r="L65" s="68"/>
    </row>
    <row r="66" spans="1:12" s="2" customFormat="1" ht="24" customHeight="1">
      <c r="A66" s="186" t="s">
        <v>52</v>
      </c>
      <c r="B66" s="13">
        <v>303</v>
      </c>
      <c r="C66" s="14">
        <v>113</v>
      </c>
      <c r="D66" s="49" t="s">
        <v>357</v>
      </c>
      <c r="E66" s="13"/>
      <c r="F66" s="76">
        <f t="shared" si="5"/>
        <v>349.6</v>
      </c>
      <c r="G66" s="76">
        <f t="shared" si="6"/>
        <v>163.7</v>
      </c>
      <c r="H66" s="125">
        <f>F66+G66-0.1</f>
        <v>513.1999999999999</v>
      </c>
      <c r="I66" s="92">
        <f>I67</f>
        <v>349550.4</v>
      </c>
      <c r="J66" s="92">
        <f>J67</f>
        <v>163727</v>
      </c>
      <c r="K66" s="57"/>
      <c r="L66" s="68"/>
    </row>
    <row r="67" spans="1:12" s="2" customFormat="1" ht="24" customHeight="1">
      <c r="A67" s="129" t="s">
        <v>53</v>
      </c>
      <c r="B67" s="13">
        <v>303</v>
      </c>
      <c r="C67" s="14">
        <v>113</v>
      </c>
      <c r="D67" s="49" t="s">
        <v>358</v>
      </c>
      <c r="E67" s="13"/>
      <c r="F67" s="76">
        <f t="shared" si="5"/>
        <v>349.6</v>
      </c>
      <c r="G67" s="76">
        <f t="shared" si="6"/>
        <v>163.7</v>
      </c>
      <c r="H67" s="125">
        <f>F67+G67-0.1</f>
        <v>513.1999999999999</v>
      </c>
      <c r="I67" s="92">
        <f>I68+I72</f>
        <v>349550.4</v>
      </c>
      <c r="J67" s="92">
        <f>J68+J72</f>
        <v>163727</v>
      </c>
      <c r="K67" s="57"/>
      <c r="L67" s="68"/>
    </row>
    <row r="68" spans="1:12" s="2" customFormat="1" ht="38.25" customHeight="1">
      <c r="A68" s="129" t="s">
        <v>258</v>
      </c>
      <c r="B68" s="13">
        <v>303</v>
      </c>
      <c r="C68" s="14">
        <v>113</v>
      </c>
      <c r="D68" s="49" t="s">
        <v>358</v>
      </c>
      <c r="E68" s="13">
        <v>200</v>
      </c>
      <c r="F68" s="76">
        <f t="shared" si="5"/>
        <v>344.7</v>
      </c>
      <c r="G68" s="76">
        <f t="shared" si="6"/>
        <v>150</v>
      </c>
      <c r="H68" s="125">
        <f t="shared" si="7"/>
        <v>494.7</v>
      </c>
      <c r="I68" s="92">
        <f>I69</f>
        <v>344698.81</v>
      </c>
      <c r="J68" s="92">
        <f>J69</f>
        <v>150000</v>
      </c>
      <c r="K68" s="57"/>
      <c r="L68" s="68"/>
    </row>
    <row r="69" spans="1:12" s="2" customFormat="1" ht="37.5" customHeight="1">
      <c r="A69" s="77" t="s">
        <v>222</v>
      </c>
      <c r="B69" s="13">
        <v>303</v>
      </c>
      <c r="C69" s="14">
        <v>113</v>
      </c>
      <c r="D69" s="49" t="s">
        <v>358</v>
      </c>
      <c r="E69" s="13">
        <v>240</v>
      </c>
      <c r="F69" s="76">
        <f t="shared" si="5"/>
        <v>344.7</v>
      </c>
      <c r="G69" s="76">
        <f t="shared" si="6"/>
        <v>150</v>
      </c>
      <c r="H69" s="125">
        <f t="shared" si="7"/>
        <v>494.7</v>
      </c>
      <c r="I69" s="92">
        <f>344862.4-163.59</f>
        <v>344698.81</v>
      </c>
      <c r="J69" s="92">
        <v>150000</v>
      </c>
      <c r="K69" s="57"/>
      <c r="L69" s="68"/>
    </row>
    <row r="70" spans="1:12" s="2" customFormat="1" ht="36" hidden="1">
      <c r="A70" s="78" t="s">
        <v>202</v>
      </c>
      <c r="B70" s="13">
        <v>303</v>
      </c>
      <c r="C70" s="14">
        <v>113</v>
      </c>
      <c r="D70" s="49" t="s">
        <v>201</v>
      </c>
      <c r="E70" s="13"/>
      <c r="F70" s="76">
        <f t="shared" si="5"/>
        <v>0</v>
      </c>
      <c r="G70" s="76">
        <f t="shared" si="6"/>
        <v>0</v>
      </c>
      <c r="H70" s="125">
        <f t="shared" si="7"/>
        <v>0</v>
      </c>
      <c r="I70" s="92">
        <f>I71</f>
        <v>0</v>
      </c>
      <c r="J70" s="92">
        <f>J71</f>
        <v>0</v>
      </c>
      <c r="K70" s="57"/>
      <c r="L70" s="68"/>
    </row>
    <row r="71" spans="1:12" s="2" customFormat="1" ht="59.25" customHeight="1" hidden="1">
      <c r="A71" s="78" t="s">
        <v>47</v>
      </c>
      <c r="B71" s="13">
        <v>303</v>
      </c>
      <c r="C71" s="14">
        <v>113</v>
      </c>
      <c r="D71" s="49" t="s">
        <v>201</v>
      </c>
      <c r="E71" s="13">
        <v>244</v>
      </c>
      <c r="F71" s="76">
        <f t="shared" si="5"/>
        <v>0</v>
      </c>
      <c r="G71" s="76">
        <f t="shared" si="6"/>
        <v>0</v>
      </c>
      <c r="H71" s="125">
        <f t="shared" si="7"/>
        <v>0</v>
      </c>
      <c r="I71" s="92"/>
      <c r="J71" s="92"/>
      <c r="K71" s="57"/>
      <c r="L71" s="68"/>
    </row>
    <row r="72" spans="1:12" s="2" customFormat="1" ht="24" customHeight="1">
      <c r="A72" s="78" t="s">
        <v>218</v>
      </c>
      <c r="B72" s="13">
        <v>303</v>
      </c>
      <c r="C72" s="14">
        <v>113</v>
      </c>
      <c r="D72" s="49" t="s">
        <v>358</v>
      </c>
      <c r="E72" s="13">
        <v>800</v>
      </c>
      <c r="F72" s="76">
        <f t="shared" si="5"/>
        <v>4.9</v>
      </c>
      <c r="G72" s="76">
        <f t="shared" si="6"/>
        <v>13.7</v>
      </c>
      <c r="H72" s="125">
        <f>F72+G72-0.1</f>
        <v>18.5</v>
      </c>
      <c r="I72" s="92">
        <f>I73+I74</f>
        <v>4851.59</v>
      </c>
      <c r="J72" s="92">
        <f>J73+J74</f>
        <v>13727</v>
      </c>
      <c r="K72" s="57"/>
      <c r="L72" s="68"/>
    </row>
    <row r="73" spans="1:14" s="2" customFormat="1" ht="21.75" customHeight="1">
      <c r="A73" s="78" t="s">
        <v>220</v>
      </c>
      <c r="B73" s="13">
        <v>303</v>
      </c>
      <c r="C73" s="14">
        <v>113</v>
      </c>
      <c r="D73" s="49" t="s">
        <v>358</v>
      </c>
      <c r="E73" s="13">
        <v>850</v>
      </c>
      <c r="F73" s="76">
        <f t="shared" si="5"/>
        <v>4.9</v>
      </c>
      <c r="G73" s="76">
        <f t="shared" si="6"/>
        <v>13.7</v>
      </c>
      <c r="H73" s="125">
        <f>F73+G73-0.1</f>
        <v>18.5</v>
      </c>
      <c r="I73" s="92">
        <f>4688+163.59</f>
        <v>4851.59</v>
      </c>
      <c r="J73" s="92">
        <v>13727</v>
      </c>
      <c r="K73" s="57"/>
      <c r="L73" s="69"/>
      <c r="M73" s="36"/>
      <c r="N73" s="36"/>
    </row>
    <row r="74" spans="1:12" s="2" customFormat="1" ht="19.5" customHeight="1" hidden="1">
      <c r="A74" s="77" t="s">
        <v>211</v>
      </c>
      <c r="B74" s="13">
        <v>303</v>
      </c>
      <c r="C74" s="14">
        <v>113</v>
      </c>
      <c r="D74" s="49" t="s">
        <v>106</v>
      </c>
      <c r="E74" s="13">
        <v>830</v>
      </c>
      <c r="F74" s="76">
        <f>+ROUND(I74/1000,1)</f>
        <v>0</v>
      </c>
      <c r="G74" s="76">
        <f>+ROUND(J74/1000,1)</f>
        <v>0</v>
      </c>
      <c r="H74" s="125">
        <f>F74+G74</f>
        <v>0</v>
      </c>
      <c r="I74" s="92"/>
      <c r="J74" s="92"/>
      <c r="K74" s="57"/>
      <c r="L74" s="68"/>
    </row>
    <row r="75" spans="1:12" s="2" customFormat="1" ht="17.25">
      <c r="A75" s="128" t="s">
        <v>17</v>
      </c>
      <c r="B75" s="17">
        <v>303</v>
      </c>
      <c r="C75" s="18">
        <v>200</v>
      </c>
      <c r="D75" s="51"/>
      <c r="E75" s="17"/>
      <c r="F75" s="76">
        <f t="shared" si="5"/>
        <v>370.9</v>
      </c>
      <c r="G75" s="76">
        <f t="shared" si="6"/>
        <v>0</v>
      </c>
      <c r="H75" s="76">
        <f t="shared" si="7"/>
        <v>370.9</v>
      </c>
      <c r="I75" s="91">
        <f aca="true" t="shared" si="11" ref="I75:J77">I76</f>
        <v>370900</v>
      </c>
      <c r="J75" s="91">
        <f t="shared" si="11"/>
        <v>0</v>
      </c>
      <c r="K75" s="57"/>
      <c r="L75" s="68"/>
    </row>
    <row r="76" spans="1:12" s="2" customFormat="1" ht="21.75" customHeight="1">
      <c r="A76" s="128" t="s">
        <v>38</v>
      </c>
      <c r="B76" s="17">
        <v>303</v>
      </c>
      <c r="C76" s="18">
        <v>203</v>
      </c>
      <c r="D76" s="51"/>
      <c r="E76" s="17"/>
      <c r="F76" s="76">
        <f t="shared" si="5"/>
        <v>370.9</v>
      </c>
      <c r="G76" s="76">
        <f t="shared" si="6"/>
        <v>0</v>
      </c>
      <c r="H76" s="76">
        <f t="shared" si="7"/>
        <v>370.9</v>
      </c>
      <c r="I76" s="91">
        <f>I77</f>
        <v>370900</v>
      </c>
      <c r="J76" s="91">
        <f t="shared" si="11"/>
        <v>0</v>
      </c>
      <c r="K76" s="57"/>
      <c r="L76" s="68"/>
    </row>
    <row r="77" spans="1:12" s="2" customFormat="1" ht="39.75" customHeight="1">
      <c r="A77" s="129" t="s">
        <v>48</v>
      </c>
      <c r="B77" s="13">
        <v>303</v>
      </c>
      <c r="C77" s="14">
        <v>203</v>
      </c>
      <c r="D77" s="49" t="s">
        <v>349</v>
      </c>
      <c r="E77" s="13"/>
      <c r="F77" s="76">
        <f t="shared" si="5"/>
        <v>370.9</v>
      </c>
      <c r="G77" s="76">
        <f t="shared" si="6"/>
        <v>0</v>
      </c>
      <c r="H77" s="125">
        <f t="shared" si="7"/>
        <v>370.9</v>
      </c>
      <c r="I77" s="92">
        <f>I78</f>
        <v>370900</v>
      </c>
      <c r="J77" s="92">
        <f t="shared" si="11"/>
        <v>0</v>
      </c>
      <c r="K77" s="57"/>
      <c r="L77" s="68"/>
    </row>
    <row r="78" spans="1:12" s="2" customFormat="1" ht="39" customHeight="1">
      <c r="A78" s="139" t="s">
        <v>257</v>
      </c>
      <c r="B78" s="13">
        <v>303</v>
      </c>
      <c r="C78" s="14">
        <v>203</v>
      </c>
      <c r="D78" s="49" t="s">
        <v>359</v>
      </c>
      <c r="E78" s="13"/>
      <c r="F78" s="76">
        <f t="shared" si="5"/>
        <v>370.9</v>
      </c>
      <c r="G78" s="76">
        <f t="shared" si="6"/>
        <v>0</v>
      </c>
      <c r="H78" s="125">
        <f t="shared" si="7"/>
        <v>370.9</v>
      </c>
      <c r="I78" s="92">
        <f>I79</f>
        <v>370900</v>
      </c>
      <c r="J78" s="92">
        <f>J80</f>
        <v>0</v>
      </c>
      <c r="K78" s="57"/>
      <c r="L78" s="68"/>
    </row>
    <row r="79" spans="1:12" s="2" customFormat="1" ht="39" customHeight="1">
      <c r="A79" s="131" t="s">
        <v>18</v>
      </c>
      <c r="B79" s="13">
        <v>303</v>
      </c>
      <c r="C79" s="14">
        <v>203</v>
      </c>
      <c r="D79" s="49" t="s">
        <v>360</v>
      </c>
      <c r="E79" s="13"/>
      <c r="F79" s="76">
        <f t="shared" si="5"/>
        <v>370.9</v>
      </c>
      <c r="G79" s="76">
        <f t="shared" si="6"/>
        <v>0</v>
      </c>
      <c r="H79" s="125">
        <f t="shared" si="7"/>
        <v>370.9</v>
      </c>
      <c r="I79" s="92">
        <f>I80+I82</f>
        <v>370900</v>
      </c>
      <c r="J79" s="92">
        <f>J80+J82</f>
        <v>0</v>
      </c>
      <c r="K79" s="57"/>
      <c r="L79" s="68"/>
    </row>
    <row r="80" spans="1:12" s="2" customFormat="1" ht="54.75" customHeight="1">
      <c r="A80" s="131" t="s">
        <v>213</v>
      </c>
      <c r="B80" s="13">
        <v>303</v>
      </c>
      <c r="C80" s="14">
        <v>203</v>
      </c>
      <c r="D80" s="49" t="s">
        <v>360</v>
      </c>
      <c r="E80" s="13">
        <v>100</v>
      </c>
      <c r="F80" s="76">
        <f t="shared" si="5"/>
        <v>328.9</v>
      </c>
      <c r="G80" s="76">
        <f t="shared" si="6"/>
        <v>0</v>
      </c>
      <c r="H80" s="125">
        <f t="shared" si="7"/>
        <v>328.9</v>
      </c>
      <c r="I80" s="92">
        <f>I81</f>
        <v>328906.18</v>
      </c>
      <c r="J80" s="92">
        <f>J81</f>
        <v>0</v>
      </c>
      <c r="K80" s="57"/>
      <c r="L80" s="68"/>
    </row>
    <row r="81" spans="1:12" s="2" customFormat="1" ht="38.25" customHeight="1">
      <c r="A81" s="131" t="s">
        <v>256</v>
      </c>
      <c r="B81" s="13">
        <v>303</v>
      </c>
      <c r="C81" s="14">
        <v>203</v>
      </c>
      <c r="D81" s="49" t="s">
        <v>360</v>
      </c>
      <c r="E81" s="13">
        <v>120</v>
      </c>
      <c r="F81" s="76">
        <f t="shared" si="5"/>
        <v>328.9</v>
      </c>
      <c r="G81" s="76">
        <f t="shared" si="6"/>
        <v>0</v>
      </c>
      <c r="H81" s="125">
        <f t="shared" si="7"/>
        <v>328.9</v>
      </c>
      <c r="I81" s="92">
        <v>328906.18</v>
      </c>
      <c r="J81" s="92">
        <f>J82+J83+J84</f>
        <v>0</v>
      </c>
      <c r="K81" s="57"/>
      <c r="L81" s="68"/>
    </row>
    <row r="82" spans="1:12" s="2" customFormat="1" ht="34.5" customHeight="1">
      <c r="A82" s="129" t="s">
        <v>258</v>
      </c>
      <c r="B82" s="13">
        <v>303</v>
      </c>
      <c r="C82" s="14">
        <v>203</v>
      </c>
      <c r="D82" s="49" t="s">
        <v>360</v>
      </c>
      <c r="E82" s="13">
        <v>200</v>
      </c>
      <c r="F82" s="76">
        <f t="shared" si="5"/>
        <v>42</v>
      </c>
      <c r="G82" s="76">
        <f t="shared" si="6"/>
        <v>0</v>
      </c>
      <c r="H82" s="125">
        <f t="shared" si="7"/>
        <v>42</v>
      </c>
      <c r="I82" s="92">
        <f>I83</f>
        <v>41993.82</v>
      </c>
      <c r="J82" s="92">
        <f>J83</f>
        <v>0</v>
      </c>
      <c r="K82" s="57"/>
      <c r="L82" s="68"/>
    </row>
    <row r="83" spans="1:12" s="2" customFormat="1" ht="40.5" customHeight="1">
      <c r="A83" s="77" t="s">
        <v>222</v>
      </c>
      <c r="B83" s="13">
        <v>303</v>
      </c>
      <c r="C83" s="14">
        <v>203</v>
      </c>
      <c r="D83" s="49" t="s">
        <v>360</v>
      </c>
      <c r="E83" s="13">
        <v>240</v>
      </c>
      <c r="F83" s="76">
        <f t="shared" si="5"/>
        <v>42</v>
      </c>
      <c r="G83" s="76">
        <f t="shared" si="6"/>
        <v>0</v>
      </c>
      <c r="H83" s="125">
        <f t="shared" si="7"/>
        <v>42</v>
      </c>
      <c r="I83" s="92">
        <v>41993.82</v>
      </c>
      <c r="J83" s="92"/>
      <c r="K83" s="57"/>
      <c r="L83" s="68"/>
    </row>
    <row r="84" spans="1:12" s="2" customFormat="1" ht="38.25" customHeight="1" hidden="1">
      <c r="A84" s="78" t="s">
        <v>47</v>
      </c>
      <c r="B84" s="13">
        <v>303</v>
      </c>
      <c r="C84" s="14">
        <v>203</v>
      </c>
      <c r="D84" s="49" t="s">
        <v>97</v>
      </c>
      <c r="E84" s="13">
        <v>244</v>
      </c>
      <c r="F84" s="76">
        <f t="shared" si="5"/>
        <v>0</v>
      </c>
      <c r="G84" s="76">
        <f t="shared" si="6"/>
        <v>0</v>
      </c>
      <c r="H84" s="125">
        <f t="shared" si="7"/>
        <v>0</v>
      </c>
      <c r="I84" s="92">
        <v>0</v>
      </c>
      <c r="J84" s="92">
        <v>0</v>
      </c>
      <c r="K84" s="57"/>
      <c r="L84" s="68"/>
    </row>
    <row r="85" spans="1:12" s="2" customFormat="1" ht="18.75" customHeight="1">
      <c r="A85" s="130" t="s">
        <v>7</v>
      </c>
      <c r="B85" s="17">
        <v>303</v>
      </c>
      <c r="C85" s="18">
        <v>300</v>
      </c>
      <c r="D85" s="51"/>
      <c r="E85" s="17"/>
      <c r="F85" s="76">
        <f t="shared" si="5"/>
        <v>40</v>
      </c>
      <c r="G85" s="76">
        <f t="shared" si="6"/>
        <v>0</v>
      </c>
      <c r="H85" s="76">
        <f t="shared" si="7"/>
        <v>40</v>
      </c>
      <c r="I85" s="91">
        <f>I91</f>
        <v>40000</v>
      </c>
      <c r="J85" s="91">
        <f>J91</f>
        <v>0</v>
      </c>
      <c r="K85" s="57"/>
      <c r="L85" s="68"/>
    </row>
    <row r="86" spans="1:12" s="2" customFormat="1" ht="72.75" customHeight="1" hidden="1">
      <c r="A86" s="130" t="s">
        <v>25</v>
      </c>
      <c r="B86" s="17">
        <v>303</v>
      </c>
      <c r="C86" s="18">
        <v>309</v>
      </c>
      <c r="D86" s="51"/>
      <c r="E86" s="10"/>
      <c r="F86" s="76">
        <f t="shared" si="5"/>
        <v>0</v>
      </c>
      <c r="G86" s="76">
        <f t="shared" si="6"/>
        <v>0</v>
      </c>
      <c r="H86" s="76">
        <f t="shared" si="7"/>
        <v>0</v>
      </c>
      <c r="I86" s="91">
        <f>I87</f>
        <v>0</v>
      </c>
      <c r="J86" s="92">
        <f>J87</f>
        <v>0</v>
      </c>
      <c r="K86" s="57"/>
      <c r="L86" s="68"/>
    </row>
    <row r="87" spans="1:12" s="2" customFormat="1" ht="54" hidden="1">
      <c r="A87" s="131" t="s">
        <v>54</v>
      </c>
      <c r="B87" s="13">
        <v>303</v>
      </c>
      <c r="C87" s="14">
        <v>309</v>
      </c>
      <c r="D87" s="49" t="s">
        <v>98</v>
      </c>
      <c r="E87" s="12"/>
      <c r="F87" s="76">
        <f t="shared" si="5"/>
        <v>0</v>
      </c>
      <c r="G87" s="76">
        <f t="shared" si="6"/>
        <v>0</v>
      </c>
      <c r="H87" s="76">
        <f t="shared" si="7"/>
        <v>0</v>
      </c>
      <c r="I87" s="92">
        <f>I88</f>
        <v>0</v>
      </c>
      <c r="J87" s="92">
        <f>J88</f>
        <v>0</v>
      </c>
      <c r="K87" s="57"/>
      <c r="L87" s="68"/>
    </row>
    <row r="88" spans="1:12" s="2" customFormat="1" ht="111.75" customHeight="1" hidden="1">
      <c r="A88" s="129" t="s">
        <v>55</v>
      </c>
      <c r="B88" s="13">
        <v>303</v>
      </c>
      <c r="C88" s="14">
        <v>309</v>
      </c>
      <c r="D88" s="49" t="s">
        <v>99</v>
      </c>
      <c r="E88" s="12"/>
      <c r="F88" s="76">
        <f t="shared" si="5"/>
        <v>0</v>
      </c>
      <c r="G88" s="76">
        <f t="shared" si="6"/>
        <v>0</v>
      </c>
      <c r="H88" s="76">
        <f t="shared" si="7"/>
        <v>0</v>
      </c>
      <c r="I88" s="92">
        <f>I90</f>
        <v>0</v>
      </c>
      <c r="J88" s="92">
        <f>J90</f>
        <v>0</v>
      </c>
      <c r="K88" s="57"/>
      <c r="L88" s="68"/>
    </row>
    <row r="89" spans="1:12" s="2" customFormat="1" ht="66" customHeight="1" hidden="1">
      <c r="A89" s="131" t="s">
        <v>56</v>
      </c>
      <c r="B89" s="13">
        <v>303</v>
      </c>
      <c r="C89" s="14">
        <v>309</v>
      </c>
      <c r="D89" s="49" t="s">
        <v>100</v>
      </c>
      <c r="E89" s="12"/>
      <c r="F89" s="76">
        <f t="shared" si="5"/>
        <v>0</v>
      </c>
      <c r="G89" s="76">
        <f t="shared" si="6"/>
        <v>0</v>
      </c>
      <c r="H89" s="76">
        <f t="shared" si="7"/>
        <v>0</v>
      </c>
      <c r="I89" s="92">
        <f>I90</f>
        <v>0</v>
      </c>
      <c r="J89" s="92">
        <f>J90</f>
        <v>0</v>
      </c>
      <c r="K89" s="57"/>
      <c r="L89" s="68"/>
    </row>
    <row r="90" spans="1:12" s="2" customFormat="1" ht="36.75" customHeight="1" hidden="1">
      <c r="A90" s="78" t="s">
        <v>47</v>
      </c>
      <c r="B90" s="13">
        <v>303</v>
      </c>
      <c r="C90" s="14">
        <v>309</v>
      </c>
      <c r="D90" s="49" t="s">
        <v>100</v>
      </c>
      <c r="E90" s="12">
        <v>244</v>
      </c>
      <c r="F90" s="76">
        <f t="shared" si="5"/>
        <v>0</v>
      </c>
      <c r="G90" s="76">
        <f t="shared" si="6"/>
        <v>0</v>
      </c>
      <c r="H90" s="76">
        <f t="shared" si="7"/>
        <v>0</v>
      </c>
      <c r="I90" s="92">
        <v>0</v>
      </c>
      <c r="J90" s="92"/>
      <c r="K90" s="57"/>
      <c r="L90" s="68"/>
    </row>
    <row r="91" spans="1:12" s="2" customFormat="1" ht="19.5" customHeight="1">
      <c r="A91" s="130" t="s">
        <v>26</v>
      </c>
      <c r="B91" s="17">
        <v>303</v>
      </c>
      <c r="C91" s="18">
        <v>310</v>
      </c>
      <c r="D91" s="51"/>
      <c r="E91" s="10"/>
      <c r="F91" s="76">
        <f aca="true" t="shared" si="12" ref="F91:F175">+ROUND(I91/1000,1)</f>
        <v>40</v>
      </c>
      <c r="G91" s="76">
        <f aca="true" t="shared" si="13" ref="G91:G175">+ROUND(J91/1000,1)</f>
        <v>0</v>
      </c>
      <c r="H91" s="76">
        <f aca="true" t="shared" si="14" ref="H91:H116">F91+G91</f>
        <v>40</v>
      </c>
      <c r="I91" s="91">
        <f>I92+I97+I101</f>
        <v>40000</v>
      </c>
      <c r="J91" s="91">
        <f>J92+J97+J101</f>
        <v>0</v>
      </c>
      <c r="K91" s="57"/>
      <c r="L91" s="68"/>
    </row>
    <row r="92" spans="1:12" s="2" customFormat="1" ht="40.5" customHeight="1" hidden="1">
      <c r="A92" s="131" t="s">
        <v>57</v>
      </c>
      <c r="B92" s="13">
        <v>303</v>
      </c>
      <c r="C92" s="14">
        <v>310</v>
      </c>
      <c r="D92" s="49" t="s">
        <v>107</v>
      </c>
      <c r="E92" s="12"/>
      <c r="F92" s="76">
        <f t="shared" si="12"/>
        <v>0</v>
      </c>
      <c r="G92" s="76">
        <f t="shared" si="13"/>
        <v>0</v>
      </c>
      <c r="H92" s="125">
        <f t="shared" si="14"/>
        <v>0</v>
      </c>
      <c r="I92" s="92">
        <f aca="true" t="shared" si="15" ref="I92:J99">I93</f>
        <v>0</v>
      </c>
      <c r="J92" s="92">
        <f t="shared" si="15"/>
        <v>0</v>
      </c>
      <c r="K92" s="57"/>
      <c r="L92" s="68"/>
    </row>
    <row r="93" spans="1:12" s="2" customFormat="1" ht="24" customHeight="1" hidden="1">
      <c r="A93" s="131" t="s">
        <v>226</v>
      </c>
      <c r="B93" s="13">
        <v>303</v>
      </c>
      <c r="C93" s="14">
        <v>310</v>
      </c>
      <c r="D93" s="49" t="s">
        <v>108</v>
      </c>
      <c r="E93" s="12"/>
      <c r="F93" s="76">
        <f t="shared" si="12"/>
        <v>0</v>
      </c>
      <c r="G93" s="76">
        <f t="shared" si="13"/>
        <v>0</v>
      </c>
      <c r="H93" s="125">
        <f t="shared" si="14"/>
        <v>0</v>
      </c>
      <c r="I93" s="92">
        <f t="shared" si="15"/>
        <v>0</v>
      </c>
      <c r="J93" s="92">
        <f t="shared" si="15"/>
        <v>0</v>
      </c>
      <c r="K93" s="57"/>
      <c r="L93" s="68"/>
    </row>
    <row r="94" spans="1:12" s="2" customFormat="1" ht="42" customHeight="1" hidden="1">
      <c r="A94" s="131" t="s">
        <v>58</v>
      </c>
      <c r="B94" s="13">
        <v>303</v>
      </c>
      <c r="C94" s="14">
        <v>310</v>
      </c>
      <c r="D94" s="49" t="s">
        <v>109</v>
      </c>
      <c r="E94" s="12"/>
      <c r="F94" s="76">
        <f t="shared" si="12"/>
        <v>0</v>
      </c>
      <c r="G94" s="76">
        <f t="shared" si="13"/>
        <v>0</v>
      </c>
      <c r="H94" s="125">
        <f t="shared" si="14"/>
        <v>0</v>
      </c>
      <c r="I94" s="92">
        <f t="shared" si="15"/>
        <v>0</v>
      </c>
      <c r="J94" s="92">
        <f t="shared" si="15"/>
        <v>0</v>
      </c>
      <c r="K94" s="57"/>
      <c r="L94" s="68"/>
    </row>
    <row r="95" spans="1:12" s="2" customFormat="1" ht="39" customHeight="1" hidden="1">
      <c r="A95" s="131" t="s">
        <v>258</v>
      </c>
      <c r="B95" s="13">
        <v>303</v>
      </c>
      <c r="C95" s="14">
        <v>310</v>
      </c>
      <c r="D95" s="49" t="s">
        <v>109</v>
      </c>
      <c r="E95" s="12">
        <v>200</v>
      </c>
      <c r="F95" s="76">
        <f t="shared" si="12"/>
        <v>0</v>
      </c>
      <c r="G95" s="76">
        <f t="shared" si="13"/>
        <v>0</v>
      </c>
      <c r="H95" s="125">
        <f t="shared" si="14"/>
        <v>0</v>
      </c>
      <c r="I95" s="92">
        <f t="shared" si="15"/>
        <v>0</v>
      </c>
      <c r="J95" s="92">
        <f t="shared" si="15"/>
        <v>0</v>
      </c>
      <c r="K95" s="57"/>
      <c r="L95" s="68"/>
    </row>
    <row r="96" spans="1:12" s="2" customFormat="1" ht="37.5" customHeight="1" hidden="1">
      <c r="A96" s="77" t="s">
        <v>210</v>
      </c>
      <c r="B96" s="13">
        <v>303</v>
      </c>
      <c r="C96" s="14">
        <v>310</v>
      </c>
      <c r="D96" s="49" t="s">
        <v>109</v>
      </c>
      <c r="E96" s="12">
        <v>240</v>
      </c>
      <c r="F96" s="76">
        <f t="shared" si="12"/>
        <v>0</v>
      </c>
      <c r="G96" s="76">
        <f t="shared" si="13"/>
        <v>0</v>
      </c>
      <c r="H96" s="125">
        <f t="shared" si="14"/>
        <v>0</v>
      </c>
      <c r="I96" s="92"/>
      <c r="J96" s="92"/>
      <c r="K96" s="57"/>
      <c r="L96" s="68"/>
    </row>
    <row r="97" spans="1:12" s="2" customFormat="1" ht="55.5" customHeight="1">
      <c r="A97" s="177" t="s">
        <v>297</v>
      </c>
      <c r="B97" s="13">
        <v>303</v>
      </c>
      <c r="C97" s="14">
        <v>310</v>
      </c>
      <c r="D97" s="49" t="s">
        <v>361</v>
      </c>
      <c r="E97" s="12"/>
      <c r="F97" s="76">
        <f aca="true" t="shared" si="16" ref="F97:G100">+ROUND(I97/1000,1)</f>
        <v>40</v>
      </c>
      <c r="G97" s="76">
        <f t="shared" si="16"/>
        <v>0</v>
      </c>
      <c r="H97" s="125">
        <f t="shared" si="14"/>
        <v>40</v>
      </c>
      <c r="I97" s="92">
        <f>I98</f>
        <v>40000</v>
      </c>
      <c r="J97" s="92">
        <f>J98</f>
        <v>0</v>
      </c>
      <c r="K97" s="57"/>
      <c r="L97" s="68"/>
    </row>
    <row r="98" spans="1:12" s="2" customFormat="1" ht="27" customHeight="1">
      <c r="A98" s="139" t="s">
        <v>298</v>
      </c>
      <c r="B98" s="13">
        <v>303</v>
      </c>
      <c r="C98" s="14">
        <v>310</v>
      </c>
      <c r="D98" s="49" t="s">
        <v>362</v>
      </c>
      <c r="E98" s="12"/>
      <c r="F98" s="76">
        <f t="shared" si="16"/>
        <v>40</v>
      </c>
      <c r="G98" s="76">
        <f t="shared" si="16"/>
        <v>0</v>
      </c>
      <c r="H98" s="125">
        <f t="shared" si="14"/>
        <v>40</v>
      </c>
      <c r="I98" s="92">
        <f t="shared" si="15"/>
        <v>40000</v>
      </c>
      <c r="J98" s="92">
        <f t="shared" si="15"/>
        <v>0</v>
      </c>
      <c r="K98" s="57"/>
      <c r="L98" s="68"/>
    </row>
    <row r="99" spans="1:12" s="2" customFormat="1" ht="39" customHeight="1">
      <c r="A99" s="131" t="s">
        <v>258</v>
      </c>
      <c r="B99" s="13">
        <v>303</v>
      </c>
      <c r="C99" s="14">
        <v>310</v>
      </c>
      <c r="D99" s="49" t="s">
        <v>362</v>
      </c>
      <c r="E99" s="12">
        <v>200</v>
      </c>
      <c r="F99" s="76">
        <f t="shared" si="16"/>
        <v>40</v>
      </c>
      <c r="G99" s="76">
        <f t="shared" si="16"/>
        <v>0</v>
      </c>
      <c r="H99" s="125">
        <f t="shared" si="14"/>
        <v>40</v>
      </c>
      <c r="I99" s="92">
        <f t="shared" si="15"/>
        <v>40000</v>
      </c>
      <c r="J99" s="92">
        <f t="shared" si="15"/>
        <v>0</v>
      </c>
      <c r="K99" s="57"/>
      <c r="L99" s="68"/>
    </row>
    <row r="100" spans="1:12" s="2" customFormat="1" ht="37.5" customHeight="1">
      <c r="A100" s="77" t="s">
        <v>210</v>
      </c>
      <c r="B100" s="13">
        <v>303</v>
      </c>
      <c r="C100" s="14">
        <v>310</v>
      </c>
      <c r="D100" s="49" t="s">
        <v>362</v>
      </c>
      <c r="E100" s="12">
        <v>240</v>
      </c>
      <c r="F100" s="76">
        <f t="shared" si="16"/>
        <v>40</v>
      </c>
      <c r="G100" s="76">
        <f t="shared" si="16"/>
        <v>0</v>
      </c>
      <c r="H100" s="125">
        <f t="shared" si="14"/>
        <v>40</v>
      </c>
      <c r="I100" s="92">
        <v>40000</v>
      </c>
      <c r="J100" s="92"/>
      <c r="K100" s="57"/>
      <c r="L100" s="68"/>
    </row>
    <row r="101" spans="1:12" s="2" customFormat="1" ht="27" customHeight="1" hidden="1">
      <c r="A101" s="78" t="s">
        <v>60</v>
      </c>
      <c r="B101" s="13">
        <v>303</v>
      </c>
      <c r="C101" s="14">
        <v>310</v>
      </c>
      <c r="D101" s="49" t="s">
        <v>224</v>
      </c>
      <c r="E101" s="12"/>
      <c r="F101" s="76">
        <f t="shared" si="12"/>
        <v>0</v>
      </c>
      <c r="G101" s="76">
        <f t="shared" si="13"/>
        <v>0</v>
      </c>
      <c r="H101" s="125">
        <f t="shared" si="14"/>
        <v>0</v>
      </c>
      <c r="I101" s="92">
        <f aca="true" t="shared" si="17" ref="I101:J103">I102</f>
        <v>0</v>
      </c>
      <c r="J101" s="92">
        <f t="shared" si="17"/>
        <v>0</v>
      </c>
      <c r="K101" s="57"/>
      <c r="L101" s="68"/>
    </row>
    <row r="102" spans="1:12" s="2" customFormat="1" ht="99.75" customHeight="1" hidden="1">
      <c r="A102" s="78" t="s">
        <v>59</v>
      </c>
      <c r="B102" s="13">
        <v>303</v>
      </c>
      <c r="C102" s="14">
        <v>310</v>
      </c>
      <c r="D102" s="49" t="s">
        <v>225</v>
      </c>
      <c r="E102" s="12"/>
      <c r="F102" s="76">
        <f t="shared" si="12"/>
        <v>0</v>
      </c>
      <c r="G102" s="76">
        <f t="shared" si="13"/>
        <v>0</v>
      </c>
      <c r="H102" s="125">
        <f t="shared" si="14"/>
        <v>0</v>
      </c>
      <c r="I102" s="92">
        <f t="shared" si="17"/>
        <v>0</v>
      </c>
      <c r="J102" s="92">
        <f t="shared" si="17"/>
        <v>0</v>
      </c>
      <c r="K102" s="57"/>
      <c r="L102" s="68"/>
    </row>
    <row r="103" spans="1:12" s="2" customFormat="1" ht="40.5" customHeight="1" hidden="1">
      <c r="A103" s="78" t="s">
        <v>216</v>
      </c>
      <c r="B103" s="13">
        <v>303</v>
      </c>
      <c r="C103" s="14">
        <v>310</v>
      </c>
      <c r="D103" s="49" t="s">
        <v>225</v>
      </c>
      <c r="E103" s="12">
        <v>600</v>
      </c>
      <c r="F103" s="76">
        <f t="shared" si="12"/>
        <v>0</v>
      </c>
      <c r="G103" s="76">
        <f t="shared" si="13"/>
        <v>0</v>
      </c>
      <c r="H103" s="125">
        <f t="shared" si="14"/>
        <v>0</v>
      </c>
      <c r="I103" s="92">
        <f t="shared" si="17"/>
        <v>0</v>
      </c>
      <c r="J103" s="92">
        <f t="shared" si="17"/>
        <v>0</v>
      </c>
      <c r="K103" s="57"/>
      <c r="L103" s="68"/>
    </row>
    <row r="104" spans="1:12" s="2" customFormat="1" ht="37.5" customHeight="1" hidden="1">
      <c r="A104" s="78" t="s">
        <v>217</v>
      </c>
      <c r="B104" s="13">
        <v>303</v>
      </c>
      <c r="C104" s="14">
        <v>310</v>
      </c>
      <c r="D104" s="49" t="s">
        <v>225</v>
      </c>
      <c r="E104" s="12">
        <v>630</v>
      </c>
      <c r="F104" s="76">
        <f t="shared" si="12"/>
        <v>0</v>
      </c>
      <c r="G104" s="76">
        <f t="shared" si="13"/>
        <v>0</v>
      </c>
      <c r="H104" s="125">
        <f t="shared" si="14"/>
        <v>0</v>
      </c>
      <c r="I104" s="92"/>
      <c r="J104" s="92"/>
      <c r="K104" s="57"/>
      <c r="L104" s="68"/>
    </row>
    <row r="105" spans="1:12" s="138" customFormat="1" ht="23.25" customHeight="1">
      <c r="A105" s="128" t="s">
        <v>230</v>
      </c>
      <c r="B105" s="17">
        <v>303</v>
      </c>
      <c r="C105" s="18">
        <v>400</v>
      </c>
      <c r="D105" s="51"/>
      <c r="E105" s="10"/>
      <c r="F105" s="76">
        <f t="shared" si="12"/>
        <v>4043.9</v>
      </c>
      <c r="G105" s="76">
        <f t="shared" si="13"/>
        <v>9653</v>
      </c>
      <c r="H105" s="76">
        <f>F105+G105</f>
        <v>13696.9</v>
      </c>
      <c r="I105" s="91">
        <f>I106+I144</f>
        <v>4043895.04</v>
      </c>
      <c r="J105" s="91">
        <f>J106+J144</f>
        <v>9653040.780000001</v>
      </c>
      <c r="K105" s="136"/>
      <c r="L105" s="137"/>
    </row>
    <row r="106" spans="1:12" s="2" customFormat="1" ht="20.25" customHeight="1">
      <c r="A106" s="130" t="s">
        <v>173</v>
      </c>
      <c r="B106" s="17">
        <v>303</v>
      </c>
      <c r="C106" s="18">
        <v>409</v>
      </c>
      <c r="D106" s="51"/>
      <c r="E106" s="10"/>
      <c r="F106" s="76">
        <f t="shared" si="12"/>
        <v>4013.9</v>
      </c>
      <c r="G106" s="76">
        <f t="shared" si="13"/>
        <v>9403</v>
      </c>
      <c r="H106" s="76">
        <f>F106+G106</f>
        <v>13416.9</v>
      </c>
      <c r="I106" s="91">
        <f>I107+I132+I137</f>
        <v>4013895.04</v>
      </c>
      <c r="J106" s="91">
        <f>J107+J132+J137</f>
        <v>9403040.780000001</v>
      </c>
      <c r="K106" s="57"/>
      <c r="L106" s="68"/>
    </row>
    <row r="107" spans="1:12" s="2" customFormat="1" ht="20.25" customHeight="1">
      <c r="A107" s="131" t="s">
        <v>118</v>
      </c>
      <c r="B107" s="13">
        <v>303</v>
      </c>
      <c r="C107" s="14">
        <v>409</v>
      </c>
      <c r="D107" s="49" t="s">
        <v>363</v>
      </c>
      <c r="E107" s="12"/>
      <c r="F107" s="76">
        <f t="shared" si="12"/>
        <v>1676.2</v>
      </c>
      <c r="G107" s="76">
        <f t="shared" si="13"/>
        <v>9403</v>
      </c>
      <c r="H107" s="125">
        <f>F107+G107</f>
        <v>11079.2</v>
      </c>
      <c r="I107" s="92">
        <f>I108+I111+I114+I117+I123+I126+I120+I129</f>
        <v>1676200</v>
      </c>
      <c r="J107" s="92">
        <f>J108+J111+J114+J117+J123+J126+J120+J129</f>
        <v>9403040.780000001</v>
      </c>
      <c r="K107" s="57"/>
      <c r="L107" s="140"/>
    </row>
    <row r="108" spans="1:12" s="2" customFormat="1" ht="93" customHeight="1">
      <c r="A108" s="198" t="s">
        <v>323</v>
      </c>
      <c r="B108" s="13">
        <v>303</v>
      </c>
      <c r="C108" s="14">
        <v>409</v>
      </c>
      <c r="D108" s="49" t="s">
        <v>364</v>
      </c>
      <c r="E108" s="12"/>
      <c r="F108" s="76">
        <f t="shared" si="12"/>
        <v>786.2</v>
      </c>
      <c r="G108" s="76">
        <f t="shared" si="13"/>
        <v>0</v>
      </c>
      <c r="H108" s="125">
        <f t="shared" si="14"/>
        <v>786.2</v>
      </c>
      <c r="I108" s="92">
        <f>I109</f>
        <v>786200</v>
      </c>
      <c r="J108" s="92">
        <f>J109</f>
        <v>0</v>
      </c>
      <c r="K108" s="57"/>
      <c r="L108" s="68"/>
    </row>
    <row r="109" spans="1:12" s="2" customFormat="1" ht="29.25" customHeight="1">
      <c r="A109" s="131" t="s">
        <v>209</v>
      </c>
      <c r="B109" s="13">
        <v>303</v>
      </c>
      <c r="C109" s="14">
        <v>409</v>
      </c>
      <c r="D109" s="49" t="s">
        <v>364</v>
      </c>
      <c r="E109" s="12">
        <v>200</v>
      </c>
      <c r="F109" s="76">
        <f t="shared" si="12"/>
        <v>786.2</v>
      </c>
      <c r="G109" s="76">
        <f t="shared" si="13"/>
        <v>0</v>
      </c>
      <c r="H109" s="125">
        <f t="shared" si="14"/>
        <v>786.2</v>
      </c>
      <c r="I109" s="92">
        <f>I110</f>
        <v>786200</v>
      </c>
      <c r="J109" s="92">
        <f>J110</f>
        <v>0</v>
      </c>
      <c r="K109" s="57"/>
      <c r="L109" s="68"/>
    </row>
    <row r="110" spans="1:12" s="2" customFormat="1" ht="40.5" customHeight="1">
      <c r="A110" s="77" t="s">
        <v>210</v>
      </c>
      <c r="B110" s="13">
        <v>303</v>
      </c>
      <c r="C110" s="14">
        <v>409</v>
      </c>
      <c r="D110" s="49" t="s">
        <v>364</v>
      </c>
      <c r="E110" s="12">
        <v>240</v>
      </c>
      <c r="F110" s="76">
        <f t="shared" si="12"/>
        <v>786.2</v>
      </c>
      <c r="G110" s="76">
        <f t="shared" si="13"/>
        <v>0</v>
      </c>
      <c r="H110" s="125">
        <f t="shared" si="14"/>
        <v>786.2</v>
      </c>
      <c r="I110" s="92">
        <v>786200</v>
      </c>
      <c r="J110" s="92"/>
      <c r="K110" s="57"/>
      <c r="L110" s="68"/>
    </row>
    <row r="111" spans="1:12" s="2" customFormat="1" ht="57.75" customHeight="1">
      <c r="A111" s="214" t="s">
        <v>405</v>
      </c>
      <c r="B111" s="13">
        <v>303</v>
      </c>
      <c r="C111" s="14">
        <v>409</v>
      </c>
      <c r="D111" s="49" t="s">
        <v>404</v>
      </c>
      <c r="E111" s="12"/>
      <c r="F111" s="76">
        <f t="shared" si="12"/>
        <v>0</v>
      </c>
      <c r="G111" s="76">
        <f t="shared" si="13"/>
        <v>8197.3</v>
      </c>
      <c r="H111" s="125">
        <f t="shared" si="14"/>
        <v>8197.3</v>
      </c>
      <c r="I111" s="92">
        <f>I112</f>
        <v>0</v>
      </c>
      <c r="J111" s="92">
        <f>J112+J115</f>
        <v>8197258.78</v>
      </c>
      <c r="K111" s="57"/>
      <c r="L111" s="68"/>
    </row>
    <row r="112" spans="1:12" s="2" customFormat="1" ht="24" customHeight="1">
      <c r="A112" s="131" t="s">
        <v>209</v>
      </c>
      <c r="B112" s="13">
        <v>303</v>
      </c>
      <c r="C112" s="14">
        <v>409</v>
      </c>
      <c r="D112" s="49" t="s">
        <v>404</v>
      </c>
      <c r="E112" s="12">
        <v>200</v>
      </c>
      <c r="F112" s="76">
        <f t="shared" si="12"/>
        <v>0</v>
      </c>
      <c r="G112" s="76">
        <f t="shared" si="13"/>
        <v>8197.3</v>
      </c>
      <c r="H112" s="125">
        <f t="shared" si="14"/>
        <v>8197.3</v>
      </c>
      <c r="I112" s="92">
        <f>I113</f>
        <v>0</v>
      </c>
      <c r="J112" s="92">
        <f>J113</f>
        <v>8197258.78</v>
      </c>
      <c r="K112" s="57"/>
      <c r="L112" s="68"/>
    </row>
    <row r="113" spans="1:12" s="2" customFormat="1" ht="39.75" customHeight="1">
      <c r="A113" s="77" t="s">
        <v>210</v>
      </c>
      <c r="B113" s="13">
        <v>303</v>
      </c>
      <c r="C113" s="14">
        <v>409</v>
      </c>
      <c r="D113" s="49" t="s">
        <v>404</v>
      </c>
      <c r="E113" s="12">
        <v>240</v>
      </c>
      <c r="F113" s="76">
        <f t="shared" si="12"/>
        <v>0</v>
      </c>
      <c r="G113" s="76">
        <f t="shared" si="13"/>
        <v>8197.3</v>
      </c>
      <c r="H113" s="125">
        <f t="shared" si="14"/>
        <v>8197.3</v>
      </c>
      <c r="I113" s="92"/>
      <c r="J113" s="92">
        <f>7295559+901699.78</f>
        <v>8197258.78</v>
      </c>
      <c r="K113" s="57"/>
      <c r="L113" s="68"/>
    </row>
    <row r="114" spans="1:12" s="2" customFormat="1" ht="54" customHeight="1" hidden="1">
      <c r="A114" s="131" t="s">
        <v>283</v>
      </c>
      <c r="B114" s="13">
        <v>303</v>
      </c>
      <c r="C114" s="14">
        <v>409</v>
      </c>
      <c r="D114" s="49" t="s">
        <v>282</v>
      </c>
      <c r="E114" s="12"/>
      <c r="F114" s="76">
        <f aca="true" t="shared" si="18" ref="F114:G116">+ROUND(I114/1000,1)</f>
        <v>0</v>
      </c>
      <c r="G114" s="76">
        <f t="shared" si="18"/>
        <v>0</v>
      </c>
      <c r="H114" s="125">
        <f t="shared" si="14"/>
        <v>0</v>
      </c>
      <c r="I114" s="92">
        <f>I115</f>
        <v>0</v>
      </c>
      <c r="J114" s="92">
        <f>J115</f>
        <v>0</v>
      </c>
      <c r="K114" s="57"/>
      <c r="L114" s="68"/>
    </row>
    <row r="115" spans="1:12" s="2" customFormat="1" ht="24" customHeight="1" hidden="1">
      <c r="A115" s="77" t="s">
        <v>218</v>
      </c>
      <c r="B115" s="13">
        <v>303</v>
      </c>
      <c r="C115" s="14">
        <v>409</v>
      </c>
      <c r="D115" s="49" t="s">
        <v>282</v>
      </c>
      <c r="E115" s="12">
        <v>800</v>
      </c>
      <c r="F115" s="76">
        <f t="shared" si="18"/>
        <v>0</v>
      </c>
      <c r="G115" s="76">
        <f t="shared" si="18"/>
        <v>0</v>
      </c>
      <c r="H115" s="125">
        <f t="shared" si="14"/>
        <v>0</v>
      </c>
      <c r="I115" s="92">
        <f>I116</f>
        <v>0</v>
      </c>
      <c r="J115" s="92">
        <f>J116</f>
        <v>0</v>
      </c>
      <c r="K115" s="57"/>
      <c r="L115" s="68"/>
    </row>
    <row r="116" spans="1:12" s="2" customFormat="1" ht="27.75" customHeight="1" hidden="1">
      <c r="A116" s="77" t="s">
        <v>211</v>
      </c>
      <c r="B116" s="13">
        <v>303</v>
      </c>
      <c r="C116" s="14">
        <v>409</v>
      </c>
      <c r="D116" s="49" t="s">
        <v>282</v>
      </c>
      <c r="E116" s="12">
        <v>830</v>
      </c>
      <c r="F116" s="76">
        <f t="shared" si="18"/>
        <v>0</v>
      </c>
      <c r="G116" s="76">
        <f t="shared" si="18"/>
        <v>0</v>
      </c>
      <c r="H116" s="125">
        <f t="shared" si="14"/>
        <v>0</v>
      </c>
      <c r="I116" s="92"/>
      <c r="J116" s="92"/>
      <c r="K116" s="57"/>
      <c r="L116" s="68"/>
    </row>
    <row r="117" spans="1:12" s="2" customFormat="1" ht="41.25" customHeight="1" hidden="1">
      <c r="A117" s="131" t="s">
        <v>300</v>
      </c>
      <c r="B117" s="13">
        <v>303</v>
      </c>
      <c r="C117" s="14">
        <v>409</v>
      </c>
      <c r="D117" s="49" t="s">
        <v>299</v>
      </c>
      <c r="E117" s="12"/>
      <c r="F117" s="76">
        <f aca="true" t="shared" si="19" ref="F117:G124">+ROUND(I117/1000,1)</f>
        <v>0</v>
      </c>
      <c r="G117" s="76">
        <f>+ROUND(J117/1000,1)</f>
        <v>0</v>
      </c>
      <c r="H117" s="125">
        <f aca="true" t="shared" si="20" ref="H117:H125">F117+G117</f>
        <v>0</v>
      </c>
      <c r="I117" s="92">
        <f>I118</f>
        <v>0</v>
      </c>
      <c r="J117" s="92">
        <f>J118</f>
        <v>0</v>
      </c>
      <c r="K117" s="57"/>
      <c r="L117" s="68"/>
    </row>
    <row r="118" spans="1:12" s="2" customFormat="1" ht="24" customHeight="1" hidden="1">
      <c r="A118" s="131" t="s">
        <v>209</v>
      </c>
      <c r="B118" s="13">
        <v>303</v>
      </c>
      <c r="C118" s="14">
        <v>409</v>
      </c>
      <c r="D118" s="49" t="s">
        <v>299</v>
      </c>
      <c r="E118" s="12">
        <v>200</v>
      </c>
      <c r="F118" s="76">
        <f t="shared" si="19"/>
        <v>0</v>
      </c>
      <c r="G118" s="76">
        <f>+ROUND(J118/1000,1)</f>
        <v>0</v>
      </c>
      <c r="H118" s="125">
        <f t="shared" si="20"/>
        <v>0</v>
      </c>
      <c r="I118" s="92">
        <f>I119</f>
        <v>0</v>
      </c>
      <c r="J118" s="92">
        <f>J119</f>
        <v>0</v>
      </c>
      <c r="K118" s="57"/>
      <c r="L118" s="68"/>
    </row>
    <row r="119" spans="1:12" s="2" customFormat="1" ht="39.75" customHeight="1" hidden="1">
      <c r="A119" s="77" t="s">
        <v>210</v>
      </c>
      <c r="B119" s="13">
        <v>303</v>
      </c>
      <c r="C119" s="14">
        <v>409</v>
      </c>
      <c r="D119" s="49" t="s">
        <v>299</v>
      </c>
      <c r="E119" s="12">
        <v>240</v>
      </c>
      <c r="F119" s="76">
        <f t="shared" si="19"/>
        <v>0</v>
      </c>
      <c r="G119" s="76">
        <f>+ROUND(J119/1000,1)</f>
        <v>0</v>
      </c>
      <c r="H119" s="125">
        <f t="shared" si="20"/>
        <v>0</v>
      </c>
      <c r="I119" s="92"/>
      <c r="J119" s="92"/>
      <c r="K119" s="57"/>
      <c r="L119" s="68"/>
    </row>
    <row r="120" spans="1:12" s="2" customFormat="1" ht="41.25" customHeight="1" hidden="1">
      <c r="A120" s="187" t="s">
        <v>315</v>
      </c>
      <c r="B120" s="13">
        <v>303</v>
      </c>
      <c r="C120" s="14">
        <v>409</v>
      </c>
      <c r="D120" s="49" t="s">
        <v>316</v>
      </c>
      <c r="E120" s="12"/>
      <c r="F120" s="125">
        <f t="shared" si="19"/>
        <v>0</v>
      </c>
      <c r="G120" s="125">
        <f t="shared" si="19"/>
        <v>0</v>
      </c>
      <c r="H120" s="125">
        <f t="shared" si="20"/>
        <v>0</v>
      </c>
      <c r="I120" s="92">
        <f>I121</f>
        <v>0</v>
      </c>
      <c r="J120" s="92">
        <f>J121</f>
        <v>0</v>
      </c>
      <c r="K120" s="57"/>
      <c r="L120" s="68"/>
    </row>
    <row r="121" spans="1:12" s="2" customFormat="1" ht="24" customHeight="1" hidden="1">
      <c r="A121" s="131" t="s">
        <v>209</v>
      </c>
      <c r="B121" s="13">
        <v>303</v>
      </c>
      <c r="C121" s="14">
        <v>409</v>
      </c>
      <c r="D121" s="49" t="s">
        <v>316</v>
      </c>
      <c r="E121" s="12">
        <v>200</v>
      </c>
      <c r="F121" s="125">
        <f t="shared" si="19"/>
        <v>0</v>
      </c>
      <c r="G121" s="125">
        <f t="shared" si="19"/>
        <v>0</v>
      </c>
      <c r="H121" s="125">
        <f t="shared" si="20"/>
        <v>0</v>
      </c>
      <c r="I121" s="92">
        <f>I122</f>
        <v>0</v>
      </c>
      <c r="J121" s="92">
        <f>J122</f>
        <v>0</v>
      </c>
      <c r="K121" s="57"/>
      <c r="L121" s="68"/>
    </row>
    <row r="122" spans="1:12" s="2" customFormat="1" ht="39.75" customHeight="1" hidden="1">
      <c r="A122" s="77" t="s">
        <v>210</v>
      </c>
      <c r="B122" s="13">
        <v>303</v>
      </c>
      <c r="C122" s="14">
        <v>409</v>
      </c>
      <c r="D122" s="49" t="s">
        <v>316</v>
      </c>
      <c r="E122" s="12">
        <v>240</v>
      </c>
      <c r="F122" s="125">
        <f t="shared" si="19"/>
        <v>0</v>
      </c>
      <c r="G122" s="125">
        <f t="shared" si="19"/>
        <v>0</v>
      </c>
      <c r="H122" s="125">
        <f t="shared" si="20"/>
        <v>0</v>
      </c>
      <c r="I122" s="92"/>
      <c r="J122" s="92"/>
      <c r="K122" s="57"/>
      <c r="L122" s="68"/>
    </row>
    <row r="123" spans="1:12" s="169" customFormat="1" ht="21" customHeight="1" hidden="1">
      <c r="A123" s="204" t="s">
        <v>312</v>
      </c>
      <c r="B123" s="163">
        <v>303</v>
      </c>
      <c r="C123" s="202">
        <v>409</v>
      </c>
      <c r="D123" s="203" t="s">
        <v>313</v>
      </c>
      <c r="E123" s="200"/>
      <c r="F123" s="183">
        <f t="shared" si="19"/>
        <v>0</v>
      </c>
      <c r="G123" s="183">
        <f t="shared" si="19"/>
        <v>0</v>
      </c>
      <c r="H123" s="166">
        <f t="shared" si="20"/>
        <v>0</v>
      </c>
      <c r="I123" s="155">
        <f>I124</f>
        <v>0</v>
      </c>
      <c r="J123" s="155">
        <f>J124</f>
        <v>0</v>
      </c>
      <c r="K123" s="167"/>
      <c r="L123" s="168"/>
    </row>
    <row r="124" spans="1:12" s="169" customFormat="1" ht="38.25" customHeight="1" hidden="1">
      <c r="A124" s="173" t="s">
        <v>310</v>
      </c>
      <c r="B124" s="163">
        <v>303</v>
      </c>
      <c r="C124" s="202">
        <v>409</v>
      </c>
      <c r="D124" s="203" t="s">
        <v>313</v>
      </c>
      <c r="E124" s="200">
        <v>400</v>
      </c>
      <c r="F124" s="183">
        <f t="shared" si="19"/>
        <v>0</v>
      </c>
      <c r="G124" s="183">
        <f t="shared" si="19"/>
        <v>0</v>
      </c>
      <c r="H124" s="166">
        <f t="shared" si="20"/>
        <v>0</v>
      </c>
      <c r="I124" s="155">
        <f>I125</f>
        <v>0</v>
      </c>
      <c r="J124" s="155">
        <f>J125</f>
        <v>0</v>
      </c>
      <c r="K124" s="167"/>
      <c r="L124" s="168"/>
    </row>
    <row r="125" spans="1:12" s="169" customFormat="1" ht="18.75" customHeight="1" hidden="1">
      <c r="A125" s="173" t="s">
        <v>311</v>
      </c>
      <c r="B125" s="163">
        <v>303</v>
      </c>
      <c r="C125" s="202">
        <v>409</v>
      </c>
      <c r="D125" s="203" t="s">
        <v>313</v>
      </c>
      <c r="E125" s="200">
        <v>410</v>
      </c>
      <c r="F125" s="183">
        <f aca="true" t="shared" si="21" ref="F125:G143">+ROUND(I125/1000,1)</f>
        <v>0</v>
      </c>
      <c r="G125" s="183">
        <f t="shared" si="21"/>
        <v>0</v>
      </c>
      <c r="H125" s="166">
        <f t="shared" si="20"/>
        <v>0</v>
      </c>
      <c r="I125" s="155"/>
      <c r="J125" s="155"/>
      <c r="K125" s="167"/>
      <c r="L125" s="168"/>
    </row>
    <row r="126" spans="1:12" s="2" customFormat="1" ht="23.25" customHeight="1">
      <c r="A126" s="158" t="s">
        <v>339</v>
      </c>
      <c r="B126" s="13">
        <v>303</v>
      </c>
      <c r="C126" s="14">
        <v>409</v>
      </c>
      <c r="D126" s="49" t="s">
        <v>365</v>
      </c>
      <c r="E126" s="12"/>
      <c r="F126" s="76">
        <f t="shared" si="21"/>
        <v>890</v>
      </c>
      <c r="G126" s="76">
        <f t="shared" si="21"/>
        <v>600</v>
      </c>
      <c r="H126" s="125">
        <f aca="true" t="shared" si="22" ref="H126:H136">F126+G126</f>
        <v>1490</v>
      </c>
      <c r="I126" s="92">
        <f>I127</f>
        <v>890000</v>
      </c>
      <c r="J126" s="92">
        <f>J127</f>
        <v>600000</v>
      </c>
      <c r="K126" s="57"/>
      <c r="L126" s="68"/>
    </row>
    <row r="127" spans="1:12" s="2" customFormat="1" ht="21.75" customHeight="1">
      <c r="A127" s="131" t="s">
        <v>209</v>
      </c>
      <c r="B127" s="13">
        <v>303</v>
      </c>
      <c r="C127" s="14">
        <v>409</v>
      </c>
      <c r="D127" s="49" t="s">
        <v>365</v>
      </c>
      <c r="E127" s="12">
        <v>200</v>
      </c>
      <c r="F127" s="76">
        <f t="shared" si="21"/>
        <v>890</v>
      </c>
      <c r="G127" s="76">
        <f t="shared" si="21"/>
        <v>600</v>
      </c>
      <c r="H127" s="125">
        <f t="shared" si="22"/>
        <v>1490</v>
      </c>
      <c r="I127" s="92">
        <f>I128</f>
        <v>890000</v>
      </c>
      <c r="J127" s="92">
        <f>J128</f>
        <v>600000</v>
      </c>
      <c r="K127" s="57"/>
      <c r="L127" s="68"/>
    </row>
    <row r="128" spans="1:12" s="2" customFormat="1" ht="33" customHeight="1">
      <c r="A128" s="159" t="s">
        <v>210</v>
      </c>
      <c r="B128" s="13">
        <v>303</v>
      </c>
      <c r="C128" s="14">
        <v>409</v>
      </c>
      <c r="D128" s="49" t="s">
        <v>365</v>
      </c>
      <c r="E128" s="12">
        <v>240</v>
      </c>
      <c r="F128" s="76">
        <f aca="true" t="shared" si="23" ref="F128:G131">+ROUND(I128/1000,1)</f>
        <v>890</v>
      </c>
      <c r="G128" s="76">
        <f t="shared" si="23"/>
        <v>600</v>
      </c>
      <c r="H128" s="125">
        <f t="shared" si="22"/>
        <v>1490</v>
      </c>
      <c r="I128" s="92">
        <v>890000</v>
      </c>
      <c r="J128" s="92">
        <f>100000+500000</f>
        <v>600000</v>
      </c>
      <c r="K128" s="57"/>
      <c r="L128" s="68"/>
    </row>
    <row r="129" spans="1:12" s="2" customFormat="1" ht="18.75" customHeight="1">
      <c r="A129" s="158" t="s">
        <v>403</v>
      </c>
      <c r="B129" s="13">
        <v>303</v>
      </c>
      <c r="C129" s="14">
        <v>409</v>
      </c>
      <c r="D129" s="49" t="s">
        <v>402</v>
      </c>
      <c r="E129" s="12"/>
      <c r="F129" s="76">
        <f t="shared" si="23"/>
        <v>0</v>
      </c>
      <c r="G129" s="76">
        <f t="shared" si="23"/>
        <v>605.8</v>
      </c>
      <c r="H129" s="125">
        <f>F129+G129-0.1</f>
        <v>605.6999999999999</v>
      </c>
      <c r="I129" s="92">
        <f>I130</f>
        <v>0</v>
      </c>
      <c r="J129" s="92">
        <f>J130</f>
        <v>605782</v>
      </c>
      <c r="K129" s="57"/>
      <c r="L129" s="68"/>
    </row>
    <row r="130" spans="1:12" s="2" customFormat="1" ht="21.75" customHeight="1">
      <c r="A130" s="131" t="s">
        <v>209</v>
      </c>
      <c r="B130" s="13">
        <v>303</v>
      </c>
      <c r="C130" s="14">
        <v>409</v>
      </c>
      <c r="D130" s="49" t="s">
        <v>402</v>
      </c>
      <c r="E130" s="12">
        <v>200</v>
      </c>
      <c r="F130" s="76">
        <f t="shared" si="23"/>
        <v>0</v>
      </c>
      <c r="G130" s="76">
        <f t="shared" si="23"/>
        <v>605.8</v>
      </c>
      <c r="H130" s="125">
        <f>F130+G130-0.1</f>
        <v>605.6999999999999</v>
      </c>
      <c r="I130" s="92">
        <f>I131</f>
        <v>0</v>
      </c>
      <c r="J130" s="92">
        <f>J131</f>
        <v>605782</v>
      </c>
      <c r="K130" s="57"/>
      <c r="L130" s="68"/>
    </row>
    <row r="131" spans="1:12" s="2" customFormat="1" ht="33" customHeight="1">
      <c r="A131" s="159" t="s">
        <v>210</v>
      </c>
      <c r="B131" s="13">
        <v>303</v>
      </c>
      <c r="C131" s="14">
        <v>409</v>
      </c>
      <c r="D131" s="49" t="s">
        <v>402</v>
      </c>
      <c r="E131" s="12">
        <v>240</v>
      </c>
      <c r="F131" s="76">
        <f t="shared" si="23"/>
        <v>0</v>
      </c>
      <c r="G131" s="76">
        <f t="shared" si="23"/>
        <v>605.8</v>
      </c>
      <c r="H131" s="125">
        <f>F131+G131-0.1</f>
        <v>605.6999999999999</v>
      </c>
      <c r="I131" s="92"/>
      <c r="J131" s="92">
        <f>605782</f>
        <v>605782</v>
      </c>
      <c r="K131" s="57"/>
      <c r="L131" s="68"/>
    </row>
    <row r="132" spans="1:12" s="169" customFormat="1" ht="20.25" customHeight="1" hidden="1">
      <c r="A132" s="175" t="s">
        <v>15</v>
      </c>
      <c r="B132" s="163">
        <v>303</v>
      </c>
      <c r="C132" s="202">
        <v>409</v>
      </c>
      <c r="D132" s="203" t="s">
        <v>306</v>
      </c>
      <c r="E132" s="200"/>
      <c r="F132" s="183">
        <f t="shared" si="21"/>
        <v>0</v>
      </c>
      <c r="G132" s="183">
        <f t="shared" si="21"/>
        <v>0</v>
      </c>
      <c r="H132" s="166">
        <f t="shared" si="22"/>
        <v>0</v>
      </c>
      <c r="I132" s="155">
        <f aca="true" t="shared" si="24" ref="I132:J135">I133</f>
        <v>0</v>
      </c>
      <c r="J132" s="155">
        <f t="shared" si="24"/>
        <v>0</v>
      </c>
      <c r="K132" s="167"/>
      <c r="L132" s="168"/>
    </row>
    <row r="133" spans="1:12" s="169" customFormat="1" ht="38.25" customHeight="1" hidden="1">
      <c r="A133" s="210" t="s">
        <v>307</v>
      </c>
      <c r="B133" s="163">
        <v>303</v>
      </c>
      <c r="C133" s="202">
        <v>409</v>
      </c>
      <c r="D133" s="203" t="s">
        <v>304</v>
      </c>
      <c r="E133" s="200"/>
      <c r="F133" s="183">
        <f t="shared" si="21"/>
        <v>0</v>
      </c>
      <c r="G133" s="183">
        <f t="shared" si="21"/>
        <v>0</v>
      </c>
      <c r="H133" s="166">
        <f t="shared" si="22"/>
        <v>0</v>
      </c>
      <c r="I133" s="155">
        <f t="shared" si="24"/>
        <v>0</v>
      </c>
      <c r="J133" s="155">
        <f t="shared" si="24"/>
        <v>0</v>
      </c>
      <c r="K133" s="167"/>
      <c r="L133" s="168"/>
    </row>
    <row r="134" spans="1:12" s="169" customFormat="1" ht="77.25" customHeight="1" hidden="1">
      <c r="A134" s="211" t="s">
        <v>303</v>
      </c>
      <c r="B134" s="163">
        <v>303</v>
      </c>
      <c r="C134" s="202">
        <v>409</v>
      </c>
      <c r="D134" s="203" t="s">
        <v>305</v>
      </c>
      <c r="E134" s="200"/>
      <c r="F134" s="183">
        <f t="shared" si="21"/>
        <v>0</v>
      </c>
      <c r="G134" s="183">
        <f t="shared" si="21"/>
        <v>0</v>
      </c>
      <c r="H134" s="166">
        <f t="shared" si="22"/>
        <v>0</v>
      </c>
      <c r="I134" s="155">
        <f t="shared" si="24"/>
        <v>0</v>
      </c>
      <c r="J134" s="155">
        <f t="shared" si="24"/>
        <v>0</v>
      </c>
      <c r="K134" s="167"/>
      <c r="L134" s="168"/>
    </row>
    <row r="135" spans="1:12" s="169" customFormat="1" ht="24" customHeight="1" hidden="1">
      <c r="A135" s="173" t="s">
        <v>215</v>
      </c>
      <c r="B135" s="163">
        <v>303</v>
      </c>
      <c r="C135" s="202">
        <v>409</v>
      </c>
      <c r="D135" s="203" t="s">
        <v>305</v>
      </c>
      <c r="E135" s="200">
        <v>500</v>
      </c>
      <c r="F135" s="183">
        <f t="shared" si="21"/>
        <v>0</v>
      </c>
      <c r="G135" s="183">
        <f t="shared" si="21"/>
        <v>0</v>
      </c>
      <c r="H135" s="166">
        <f t="shared" si="22"/>
        <v>0</v>
      </c>
      <c r="I135" s="155">
        <f t="shared" si="24"/>
        <v>0</v>
      </c>
      <c r="J135" s="155">
        <f t="shared" si="24"/>
        <v>0</v>
      </c>
      <c r="K135" s="167"/>
      <c r="L135" s="168"/>
    </row>
    <row r="136" spans="1:12" s="169" customFormat="1" ht="23.25" customHeight="1" hidden="1">
      <c r="A136" s="175" t="s">
        <v>15</v>
      </c>
      <c r="B136" s="163">
        <v>303</v>
      </c>
      <c r="C136" s="202">
        <v>409</v>
      </c>
      <c r="D136" s="203" t="s">
        <v>305</v>
      </c>
      <c r="E136" s="200">
        <v>540</v>
      </c>
      <c r="F136" s="183">
        <f t="shared" si="21"/>
        <v>0</v>
      </c>
      <c r="G136" s="183">
        <f t="shared" si="21"/>
        <v>0</v>
      </c>
      <c r="H136" s="166">
        <f t="shared" si="22"/>
        <v>0</v>
      </c>
      <c r="I136" s="155"/>
      <c r="J136" s="155"/>
      <c r="K136" s="167"/>
      <c r="L136" s="168"/>
    </row>
    <row r="137" spans="1:13" s="2" customFormat="1" ht="59.25" customHeight="1">
      <c r="A137" s="77" t="s">
        <v>293</v>
      </c>
      <c r="B137" s="13">
        <v>303</v>
      </c>
      <c r="C137" s="14">
        <v>409</v>
      </c>
      <c r="D137" s="49" t="s">
        <v>366</v>
      </c>
      <c r="E137" s="13"/>
      <c r="F137" s="76">
        <f t="shared" si="21"/>
        <v>2337.7</v>
      </c>
      <c r="G137" s="76">
        <f t="shared" si="21"/>
        <v>0</v>
      </c>
      <c r="H137" s="125">
        <f aca="true" t="shared" si="25" ref="H137:H143">F137+G137</f>
        <v>2337.7</v>
      </c>
      <c r="I137" s="92">
        <f>I138+I141</f>
        <v>2337695.04</v>
      </c>
      <c r="J137" s="92">
        <f>J138+J141</f>
        <v>0</v>
      </c>
      <c r="K137" s="57"/>
      <c r="L137" s="70"/>
      <c r="M137" s="3"/>
    </row>
    <row r="138" spans="1:13" s="2" customFormat="1" ht="40.5" customHeight="1">
      <c r="A138" s="77" t="s">
        <v>292</v>
      </c>
      <c r="B138" s="13">
        <v>303</v>
      </c>
      <c r="C138" s="14">
        <v>409</v>
      </c>
      <c r="D138" s="49" t="s">
        <v>367</v>
      </c>
      <c r="E138" s="13"/>
      <c r="F138" s="76">
        <f t="shared" si="21"/>
        <v>1666.4</v>
      </c>
      <c r="G138" s="76">
        <f t="shared" si="21"/>
        <v>0</v>
      </c>
      <c r="H138" s="125">
        <f>F138+G138</f>
        <v>1666.4</v>
      </c>
      <c r="I138" s="92">
        <f>I139</f>
        <v>1666433.2899999998</v>
      </c>
      <c r="J138" s="92">
        <f>J139</f>
        <v>0</v>
      </c>
      <c r="K138" s="57"/>
      <c r="L138" s="70"/>
      <c r="M138" s="3"/>
    </row>
    <row r="139" spans="1:13" s="2" customFormat="1" ht="36" customHeight="1">
      <c r="A139" s="78" t="s">
        <v>258</v>
      </c>
      <c r="B139" s="13">
        <v>303</v>
      </c>
      <c r="C139" s="14">
        <v>409</v>
      </c>
      <c r="D139" s="49" t="s">
        <v>367</v>
      </c>
      <c r="E139" s="13">
        <v>200</v>
      </c>
      <c r="F139" s="76">
        <f t="shared" si="21"/>
        <v>1666.4</v>
      </c>
      <c r="G139" s="76">
        <f t="shared" si="21"/>
        <v>0</v>
      </c>
      <c r="H139" s="125">
        <f>F139+G139</f>
        <v>1666.4</v>
      </c>
      <c r="I139" s="92">
        <f>I140</f>
        <v>1666433.2899999998</v>
      </c>
      <c r="J139" s="92">
        <f>J140</f>
        <v>0</v>
      </c>
      <c r="K139" s="57"/>
      <c r="L139" s="70"/>
      <c r="M139" s="3"/>
    </row>
    <row r="140" spans="1:13" s="2" customFormat="1" ht="37.5" customHeight="1">
      <c r="A140" s="77" t="s">
        <v>222</v>
      </c>
      <c r="B140" s="13">
        <v>303</v>
      </c>
      <c r="C140" s="14">
        <v>409</v>
      </c>
      <c r="D140" s="49" t="s">
        <v>367</v>
      </c>
      <c r="E140" s="13">
        <v>240</v>
      </c>
      <c r="F140" s="76">
        <f t="shared" si="21"/>
        <v>1666.4</v>
      </c>
      <c r="G140" s="76">
        <f t="shared" si="21"/>
        <v>0</v>
      </c>
      <c r="H140" s="125">
        <f>F140+G140</f>
        <v>1666.4</v>
      </c>
      <c r="I140" s="92">
        <f>1633758.13+32675.16</f>
        <v>1666433.2899999998</v>
      </c>
      <c r="J140" s="92"/>
      <c r="K140" s="57"/>
      <c r="L140" s="70"/>
      <c r="M140" s="3"/>
    </row>
    <row r="141" spans="1:13" s="2" customFormat="1" ht="59.25" customHeight="1">
      <c r="A141" s="77" t="s">
        <v>294</v>
      </c>
      <c r="B141" s="13">
        <v>303</v>
      </c>
      <c r="C141" s="14">
        <v>409</v>
      </c>
      <c r="D141" s="49" t="s">
        <v>368</v>
      </c>
      <c r="E141" s="13"/>
      <c r="F141" s="76">
        <f t="shared" si="21"/>
        <v>671.3</v>
      </c>
      <c r="G141" s="76">
        <f t="shared" si="21"/>
        <v>0</v>
      </c>
      <c r="H141" s="125">
        <f t="shared" si="25"/>
        <v>671.3</v>
      </c>
      <c r="I141" s="92">
        <f>I142</f>
        <v>671261.75</v>
      </c>
      <c r="J141" s="92">
        <f>J142</f>
        <v>0</v>
      </c>
      <c r="K141" s="57"/>
      <c r="L141" s="70"/>
      <c r="M141" s="3"/>
    </row>
    <row r="142" spans="1:13" s="2" customFormat="1" ht="36" customHeight="1">
      <c r="A142" s="78" t="s">
        <v>258</v>
      </c>
      <c r="B142" s="13">
        <v>303</v>
      </c>
      <c r="C142" s="14">
        <v>409</v>
      </c>
      <c r="D142" s="49" t="s">
        <v>368</v>
      </c>
      <c r="E142" s="13">
        <v>200</v>
      </c>
      <c r="F142" s="76">
        <f t="shared" si="21"/>
        <v>671.3</v>
      </c>
      <c r="G142" s="76">
        <f t="shared" si="21"/>
        <v>0</v>
      </c>
      <c r="H142" s="125">
        <f t="shared" si="25"/>
        <v>671.3</v>
      </c>
      <c r="I142" s="92">
        <f>I143</f>
        <v>671261.75</v>
      </c>
      <c r="J142" s="92">
        <f>J143</f>
        <v>0</v>
      </c>
      <c r="K142" s="57"/>
      <c r="L142" s="70"/>
      <c r="M142" s="3"/>
    </row>
    <row r="143" spans="1:13" s="2" customFormat="1" ht="42.75" customHeight="1">
      <c r="A143" s="77" t="s">
        <v>222</v>
      </c>
      <c r="B143" s="13">
        <v>303</v>
      </c>
      <c r="C143" s="14">
        <v>409</v>
      </c>
      <c r="D143" s="49" t="s">
        <v>368</v>
      </c>
      <c r="E143" s="13">
        <v>240</v>
      </c>
      <c r="F143" s="76">
        <f t="shared" si="21"/>
        <v>671.3</v>
      </c>
      <c r="G143" s="76">
        <f t="shared" si="21"/>
        <v>0</v>
      </c>
      <c r="H143" s="125">
        <f t="shared" si="25"/>
        <v>671.3</v>
      </c>
      <c r="I143" s="92">
        <v>671261.75</v>
      </c>
      <c r="J143" s="92"/>
      <c r="K143" s="57"/>
      <c r="L143" s="70"/>
      <c r="M143" s="3"/>
    </row>
    <row r="144" spans="1:12" s="2" customFormat="1" ht="21.75" customHeight="1">
      <c r="A144" s="130" t="s">
        <v>16</v>
      </c>
      <c r="B144" s="17">
        <v>303</v>
      </c>
      <c r="C144" s="18">
        <v>412</v>
      </c>
      <c r="D144" s="51"/>
      <c r="E144" s="10"/>
      <c r="F144" s="76">
        <f t="shared" si="12"/>
        <v>30</v>
      </c>
      <c r="G144" s="76">
        <f t="shared" si="13"/>
        <v>250</v>
      </c>
      <c r="H144" s="76">
        <f aca="true" t="shared" si="26" ref="H144:H152">F144+G144</f>
        <v>280</v>
      </c>
      <c r="I144" s="91">
        <f>I145</f>
        <v>30000</v>
      </c>
      <c r="J144" s="92">
        <f>J145+J151</f>
        <v>250000</v>
      </c>
      <c r="K144" s="57"/>
      <c r="L144" s="68"/>
    </row>
    <row r="145" spans="1:12" s="2" customFormat="1" ht="41.25" customHeight="1">
      <c r="A145" s="131" t="s">
        <v>61</v>
      </c>
      <c r="B145" s="13">
        <v>303</v>
      </c>
      <c r="C145" s="14">
        <v>412</v>
      </c>
      <c r="D145" s="49" t="s">
        <v>369</v>
      </c>
      <c r="E145" s="12"/>
      <c r="F145" s="76">
        <f t="shared" si="12"/>
        <v>30</v>
      </c>
      <c r="G145" s="76">
        <f t="shared" si="13"/>
        <v>250</v>
      </c>
      <c r="H145" s="125">
        <f t="shared" si="26"/>
        <v>280</v>
      </c>
      <c r="I145" s="92">
        <f>I146</f>
        <v>30000</v>
      </c>
      <c r="J145" s="92">
        <f>J146</f>
        <v>250000</v>
      </c>
      <c r="K145" s="57"/>
      <c r="L145" s="68"/>
    </row>
    <row r="146" spans="1:12" s="2" customFormat="1" ht="36.75" customHeight="1">
      <c r="A146" s="131" t="s">
        <v>62</v>
      </c>
      <c r="B146" s="13">
        <v>303</v>
      </c>
      <c r="C146" s="14">
        <v>412</v>
      </c>
      <c r="D146" s="49" t="s">
        <v>370</v>
      </c>
      <c r="E146" s="12"/>
      <c r="F146" s="76">
        <f t="shared" si="12"/>
        <v>30</v>
      </c>
      <c r="G146" s="76">
        <f t="shared" si="13"/>
        <v>250</v>
      </c>
      <c r="H146" s="125">
        <f t="shared" si="26"/>
        <v>280</v>
      </c>
      <c r="I146" s="92">
        <f>I147</f>
        <v>30000</v>
      </c>
      <c r="J146" s="92">
        <f>J147</f>
        <v>250000</v>
      </c>
      <c r="K146" s="57"/>
      <c r="L146" s="68"/>
    </row>
    <row r="147" spans="1:12" s="2" customFormat="1" ht="24" customHeight="1">
      <c r="A147" s="131" t="s">
        <v>27</v>
      </c>
      <c r="B147" s="13">
        <v>303</v>
      </c>
      <c r="C147" s="14">
        <v>412</v>
      </c>
      <c r="D147" s="49" t="s">
        <v>371</v>
      </c>
      <c r="E147" s="12"/>
      <c r="F147" s="76">
        <f t="shared" si="12"/>
        <v>30</v>
      </c>
      <c r="G147" s="76">
        <f t="shared" si="13"/>
        <v>250</v>
      </c>
      <c r="H147" s="125">
        <f t="shared" si="26"/>
        <v>280</v>
      </c>
      <c r="I147" s="92">
        <f>I148</f>
        <v>30000</v>
      </c>
      <c r="J147" s="92">
        <f>J148</f>
        <v>250000</v>
      </c>
      <c r="K147" s="57"/>
      <c r="L147" s="68"/>
    </row>
    <row r="148" spans="1:12" s="2" customFormat="1" ht="19.5" customHeight="1">
      <c r="A148" s="150" t="s">
        <v>209</v>
      </c>
      <c r="B148" s="13">
        <v>303</v>
      </c>
      <c r="C148" s="14">
        <v>412</v>
      </c>
      <c r="D148" s="49" t="s">
        <v>371</v>
      </c>
      <c r="E148" s="12">
        <v>200</v>
      </c>
      <c r="F148" s="76">
        <f t="shared" si="12"/>
        <v>30</v>
      </c>
      <c r="G148" s="76">
        <f t="shared" si="13"/>
        <v>250</v>
      </c>
      <c r="H148" s="125">
        <f t="shared" si="26"/>
        <v>280</v>
      </c>
      <c r="I148" s="92">
        <f>I149</f>
        <v>30000</v>
      </c>
      <c r="J148" s="92">
        <f>J149</f>
        <v>250000</v>
      </c>
      <c r="K148" s="57"/>
      <c r="L148" s="68"/>
    </row>
    <row r="149" spans="1:14" s="2" customFormat="1" ht="43.5" customHeight="1">
      <c r="A149" s="77" t="s">
        <v>210</v>
      </c>
      <c r="B149" s="13">
        <v>303</v>
      </c>
      <c r="C149" s="14">
        <v>412</v>
      </c>
      <c r="D149" s="49" t="s">
        <v>371</v>
      </c>
      <c r="E149" s="12">
        <v>240</v>
      </c>
      <c r="F149" s="76">
        <f t="shared" si="12"/>
        <v>30</v>
      </c>
      <c r="G149" s="76">
        <f t="shared" si="13"/>
        <v>250</v>
      </c>
      <c r="H149" s="125">
        <f t="shared" si="26"/>
        <v>280</v>
      </c>
      <c r="I149" s="92">
        <v>30000</v>
      </c>
      <c r="J149" s="92">
        <f>100000-100000+250000</f>
        <v>250000</v>
      </c>
      <c r="K149" s="57"/>
      <c r="L149" s="69"/>
      <c r="M149" s="36"/>
      <c r="N149" s="36"/>
    </row>
    <row r="150" spans="1:14" s="2" customFormat="1" ht="42" customHeight="1" hidden="1">
      <c r="A150" s="78" t="s">
        <v>47</v>
      </c>
      <c r="B150" s="13">
        <v>303</v>
      </c>
      <c r="C150" s="14">
        <v>412</v>
      </c>
      <c r="D150" s="49" t="s">
        <v>206</v>
      </c>
      <c r="E150" s="12">
        <v>244</v>
      </c>
      <c r="F150" s="76">
        <f t="shared" si="12"/>
        <v>0</v>
      </c>
      <c r="G150" s="76">
        <f t="shared" si="13"/>
        <v>0</v>
      </c>
      <c r="H150" s="125">
        <f t="shared" si="26"/>
        <v>0</v>
      </c>
      <c r="I150" s="92"/>
      <c r="J150" s="92"/>
      <c r="K150" s="57"/>
      <c r="L150" s="69"/>
      <c r="M150" s="36"/>
      <c r="N150" s="36"/>
    </row>
    <row r="151" spans="1:12" s="2" customFormat="1" ht="81" customHeight="1" hidden="1">
      <c r="A151" s="131" t="s">
        <v>88</v>
      </c>
      <c r="B151" s="13">
        <v>303</v>
      </c>
      <c r="C151" s="14">
        <v>412</v>
      </c>
      <c r="D151" s="49" t="s">
        <v>87</v>
      </c>
      <c r="E151" s="12"/>
      <c r="F151" s="76">
        <f t="shared" si="12"/>
        <v>0</v>
      </c>
      <c r="G151" s="76">
        <f t="shared" si="13"/>
        <v>0</v>
      </c>
      <c r="H151" s="125">
        <f t="shared" si="26"/>
        <v>0</v>
      </c>
      <c r="I151" s="92">
        <f>I152</f>
        <v>0</v>
      </c>
      <c r="J151" s="92">
        <f>J152</f>
        <v>0</v>
      </c>
      <c r="K151" s="57"/>
      <c r="L151" s="68"/>
    </row>
    <row r="152" spans="1:12" s="2" customFormat="1" ht="41.25" customHeight="1" hidden="1">
      <c r="A152" s="131" t="s">
        <v>47</v>
      </c>
      <c r="B152" s="13">
        <v>303</v>
      </c>
      <c r="C152" s="14">
        <v>412</v>
      </c>
      <c r="D152" s="49" t="s">
        <v>87</v>
      </c>
      <c r="E152" s="12">
        <v>244</v>
      </c>
      <c r="F152" s="76">
        <f t="shared" si="12"/>
        <v>0</v>
      </c>
      <c r="G152" s="76">
        <f t="shared" si="13"/>
        <v>0</v>
      </c>
      <c r="H152" s="125">
        <f t="shared" si="26"/>
        <v>0</v>
      </c>
      <c r="I152" s="92"/>
      <c r="J152" s="92">
        <v>0</v>
      </c>
      <c r="K152" s="57"/>
      <c r="L152" s="68"/>
    </row>
    <row r="153" spans="1:12" s="2" customFormat="1" ht="17.25">
      <c r="A153" s="127" t="s">
        <v>13</v>
      </c>
      <c r="B153" s="17">
        <v>303</v>
      </c>
      <c r="C153" s="21">
        <v>500</v>
      </c>
      <c r="D153" s="51" t="s">
        <v>5</v>
      </c>
      <c r="E153" s="17" t="s">
        <v>5</v>
      </c>
      <c r="F153" s="76">
        <f t="shared" si="12"/>
        <v>16944.6</v>
      </c>
      <c r="G153" s="76">
        <f t="shared" si="13"/>
        <v>1951</v>
      </c>
      <c r="H153" s="76">
        <f>F153+G153</f>
        <v>18895.6</v>
      </c>
      <c r="I153" s="91">
        <f>I154+I182+I199+I243</f>
        <v>16944584.02</v>
      </c>
      <c r="J153" s="91">
        <f>J154+J182+J199+J243</f>
        <v>1951045.0899999999</v>
      </c>
      <c r="K153" s="57"/>
      <c r="L153" s="68"/>
    </row>
    <row r="154" spans="1:12" s="2" customFormat="1" ht="18">
      <c r="A154" s="127" t="s">
        <v>14</v>
      </c>
      <c r="B154" s="17">
        <v>303</v>
      </c>
      <c r="C154" s="21">
        <v>501</v>
      </c>
      <c r="D154" s="51"/>
      <c r="E154" s="17"/>
      <c r="F154" s="76">
        <f t="shared" si="12"/>
        <v>3709.3</v>
      </c>
      <c r="G154" s="76">
        <f t="shared" si="13"/>
        <v>624.5</v>
      </c>
      <c r="H154" s="76">
        <f aca="true" t="shared" si="27" ref="H154:H175">F154+G154</f>
        <v>4333.8</v>
      </c>
      <c r="I154" s="91">
        <f>I155</f>
        <v>3709290.81</v>
      </c>
      <c r="J154" s="91">
        <f>J155</f>
        <v>624491</v>
      </c>
      <c r="K154" s="57"/>
      <c r="L154" s="33"/>
    </row>
    <row r="155" spans="1:12" s="2" customFormat="1" ht="39.75" customHeight="1">
      <c r="A155" s="131" t="s">
        <v>63</v>
      </c>
      <c r="B155" s="13">
        <v>303</v>
      </c>
      <c r="C155" s="19">
        <v>501</v>
      </c>
      <c r="D155" s="24" t="s">
        <v>372</v>
      </c>
      <c r="E155" s="13"/>
      <c r="F155" s="76">
        <f t="shared" si="12"/>
        <v>3709.3</v>
      </c>
      <c r="G155" s="76">
        <f t="shared" si="13"/>
        <v>624.5</v>
      </c>
      <c r="H155" s="125">
        <f t="shared" si="27"/>
        <v>4333.8</v>
      </c>
      <c r="I155" s="92">
        <f>I156</f>
        <v>3709290.81</v>
      </c>
      <c r="J155" s="92">
        <f>J156</f>
        <v>624491</v>
      </c>
      <c r="K155" s="57"/>
      <c r="L155" s="33"/>
    </row>
    <row r="156" spans="1:12" s="2" customFormat="1" ht="40.5" customHeight="1">
      <c r="A156" s="131" t="s">
        <v>64</v>
      </c>
      <c r="B156" s="13">
        <v>303</v>
      </c>
      <c r="C156" s="19">
        <v>501</v>
      </c>
      <c r="D156" s="24" t="s">
        <v>373</v>
      </c>
      <c r="E156" s="13"/>
      <c r="F156" s="76">
        <f t="shared" si="12"/>
        <v>3709.3</v>
      </c>
      <c r="G156" s="76">
        <f t="shared" si="13"/>
        <v>624.5</v>
      </c>
      <c r="H156" s="125">
        <f t="shared" si="27"/>
        <v>4333.8</v>
      </c>
      <c r="I156" s="92">
        <f>I165+I170+I173+I176+I162+I157+I179</f>
        <v>3709290.81</v>
      </c>
      <c r="J156" s="92">
        <f>J165+J170+J173+J176+J162+J157+J179</f>
        <v>624491</v>
      </c>
      <c r="K156" s="57"/>
      <c r="L156" s="68"/>
    </row>
    <row r="157" spans="1:12" s="2" customFormat="1" ht="42" customHeight="1">
      <c r="A157" s="129" t="s">
        <v>283</v>
      </c>
      <c r="B157" s="13">
        <v>303</v>
      </c>
      <c r="C157" s="19">
        <v>501</v>
      </c>
      <c r="D157" s="24" t="s">
        <v>374</v>
      </c>
      <c r="E157" s="13"/>
      <c r="F157" s="76">
        <f>+ROUND(I157/1000,1)</f>
        <v>1500</v>
      </c>
      <c r="G157" s="76">
        <f>+ROUND(J157/1000,1)</f>
        <v>0</v>
      </c>
      <c r="H157" s="125">
        <f t="shared" si="27"/>
        <v>1500</v>
      </c>
      <c r="I157" s="92">
        <f>I158+I160</f>
        <v>1500000</v>
      </c>
      <c r="J157" s="92">
        <f>J158+J160</f>
        <v>0</v>
      </c>
      <c r="K157" s="57"/>
      <c r="L157" s="68"/>
    </row>
    <row r="158" spans="1:12" s="2" customFormat="1" ht="42.75" customHeight="1">
      <c r="A158" s="129" t="s">
        <v>283</v>
      </c>
      <c r="B158" s="13">
        <v>303</v>
      </c>
      <c r="C158" s="19">
        <v>501</v>
      </c>
      <c r="D158" s="24" t="s">
        <v>374</v>
      </c>
      <c r="E158" s="13">
        <v>200</v>
      </c>
      <c r="F158" s="76">
        <f t="shared" si="12"/>
        <v>1500</v>
      </c>
      <c r="G158" s="76">
        <f t="shared" si="13"/>
        <v>0</v>
      </c>
      <c r="H158" s="125">
        <f t="shared" si="27"/>
        <v>1500</v>
      </c>
      <c r="I158" s="92">
        <f>I159</f>
        <v>1500000</v>
      </c>
      <c r="J158" s="92">
        <f>J159</f>
        <v>0</v>
      </c>
      <c r="K158" s="57"/>
      <c r="L158" s="68"/>
    </row>
    <row r="159" spans="1:12" s="2" customFormat="1" ht="38.25" customHeight="1">
      <c r="A159" s="78" t="s">
        <v>268</v>
      </c>
      <c r="B159" s="13">
        <v>303</v>
      </c>
      <c r="C159" s="19">
        <v>501</v>
      </c>
      <c r="D159" s="24" t="s">
        <v>374</v>
      </c>
      <c r="E159" s="13">
        <v>240</v>
      </c>
      <c r="F159" s="76">
        <f t="shared" si="12"/>
        <v>1500</v>
      </c>
      <c r="G159" s="76">
        <f t="shared" si="13"/>
        <v>0</v>
      </c>
      <c r="H159" s="125">
        <f t="shared" si="27"/>
        <v>1500</v>
      </c>
      <c r="I159" s="92">
        <v>1500000</v>
      </c>
      <c r="J159" s="92"/>
      <c r="K159" s="57">
        <v>0</v>
      </c>
      <c r="L159" s="68"/>
    </row>
    <row r="160" spans="1:12" s="2" customFormat="1" ht="22.5" customHeight="1" hidden="1">
      <c r="A160" s="77" t="s">
        <v>218</v>
      </c>
      <c r="B160" s="13">
        <v>303</v>
      </c>
      <c r="C160" s="19">
        <v>501</v>
      </c>
      <c r="D160" s="24" t="s">
        <v>284</v>
      </c>
      <c r="E160" s="13">
        <v>800</v>
      </c>
      <c r="F160" s="76">
        <f>+ROUND(I160/1000,1)</f>
        <v>0</v>
      </c>
      <c r="G160" s="76">
        <f>+ROUND(J160/1000,1)</f>
        <v>0</v>
      </c>
      <c r="H160" s="125">
        <f t="shared" si="27"/>
        <v>0</v>
      </c>
      <c r="I160" s="92">
        <f>I161</f>
        <v>0</v>
      </c>
      <c r="J160" s="92">
        <f>J161</f>
        <v>0</v>
      </c>
      <c r="K160" s="57"/>
      <c r="L160" s="68"/>
    </row>
    <row r="161" spans="1:12" s="2" customFormat="1" ht="21.75" customHeight="1" hidden="1">
      <c r="A161" s="77" t="s">
        <v>211</v>
      </c>
      <c r="B161" s="13">
        <v>303</v>
      </c>
      <c r="C161" s="19">
        <v>501</v>
      </c>
      <c r="D161" s="24" t="s">
        <v>284</v>
      </c>
      <c r="E161" s="13">
        <v>830</v>
      </c>
      <c r="F161" s="76">
        <f>+ROUND(I161/1000,1)</f>
        <v>0</v>
      </c>
      <c r="G161" s="76">
        <f>+ROUND(J161/1000,1)</f>
        <v>0</v>
      </c>
      <c r="H161" s="125">
        <f t="shared" si="27"/>
        <v>0</v>
      </c>
      <c r="I161" s="92"/>
      <c r="J161" s="92"/>
      <c r="K161" s="57">
        <v>0</v>
      </c>
      <c r="L161" s="68"/>
    </row>
    <row r="162" spans="1:13" s="2" customFormat="1" ht="44.25" customHeight="1" hidden="1">
      <c r="A162" s="129" t="s">
        <v>290</v>
      </c>
      <c r="B162" s="13">
        <v>303</v>
      </c>
      <c r="C162" s="19">
        <v>501</v>
      </c>
      <c r="D162" s="24" t="s">
        <v>281</v>
      </c>
      <c r="E162" s="13"/>
      <c r="F162" s="76">
        <f t="shared" si="12"/>
        <v>0</v>
      </c>
      <c r="G162" s="76">
        <f t="shared" si="13"/>
        <v>0</v>
      </c>
      <c r="H162" s="125">
        <f t="shared" si="27"/>
        <v>0</v>
      </c>
      <c r="I162" s="92">
        <f>I163</f>
        <v>0</v>
      </c>
      <c r="J162" s="92">
        <f>J163</f>
        <v>0</v>
      </c>
      <c r="K162" s="57"/>
      <c r="L162" s="69"/>
      <c r="M162" s="36"/>
    </row>
    <row r="163" spans="1:13" s="2" customFormat="1" ht="18" hidden="1">
      <c r="A163" s="77" t="s">
        <v>218</v>
      </c>
      <c r="B163" s="13">
        <v>303</v>
      </c>
      <c r="C163" s="19">
        <v>501</v>
      </c>
      <c r="D163" s="24" t="s">
        <v>281</v>
      </c>
      <c r="E163" s="13">
        <v>800</v>
      </c>
      <c r="F163" s="76">
        <f>+ROUND(I163/1000,1)</f>
        <v>0</v>
      </c>
      <c r="G163" s="76">
        <f>+ROUND(J163/1000,1)</f>
        <v>0</v>
      </c>
      <c r="H163" s="125">
        <f t="shared" si="27"/>
        <v>0</v>
      </c>
      <c r="I163" s="92">
        <f>I164</f>
        <v>0</v>
      </c>
      <c r="J163" s="92">
        <f>J164</f>
        <v>0</v>
      </c>
      <c r="K163" s="57"/>
      <c r="L163" s="69"/>
      <c r="M163" s="36"/>
    </row>
    <row r="164" spans="1:13" s="2" customFormat="1" ht="61.5" customHeight="1" hidden="1">
      <c r="A164" s="78" t="s">
        <v>289</v>
      </c>
      <c r="B164" s="13">
        <v>303</v>
      </c>
      <c r="C164" s="19">
        <v>501</v>
      </c>
      <c r="D164" s="24" t="s">
        <v>281</v>
      </c>
      <c r="E164" s="13">
        <v>810</v>
      </c>
      <c r="F164" s="76">
        <f t="shared" si="12"/>
        <v>0</v>
      </c>
      <c r="G164" s="76">
        <f>+ROUND(J164/1000,1)</f>
        <v>0</v>
      </c>
      <c r="H164" s="125">
        <f t="shared" si="27"/>
        <v>0</v>
      </c>
      <c r="I164" s="92"/>
      <c r="J164" s="92"/>
      <c r="K164" s="57"/>
      <c r="L164" s="69"/>
      <c r="M164" s="36"/>
    </row>
    <row r="165" spans="1:13" s="2" customFormat="1" ht="18">
      <c r="A165" s="131" t="s">
        <v>65</v>
      </c>
      <c r="B165" s="13">
        <v>303</v>
      </c>
      <c r="C165" s="19">
        <v>501</v>
      </c>
      <c r="D165" s="24" t="s">
        <v>375</v>
      </c>
      <c r="E165" s="13"/>
      <c r="F165" s="76">
        <f t="shared" si="12"/>
        <v>97.8</v>
      </c>
      <c r="G165" s="76">
        <f t="shared" si="13"/>
        <v>4.5</v>
      </c>
      <c r="H165" s="125">
        <f t="shared" si="27"/>
        <v>102.3</v>
      </c>
      <c r="I165" s="92">
        <f>I166+I168</f>
        <v>97790.81</v>
      </c>
      <c r="J165" s="92">
        <f>J166+J168</f>
        <v>4491</v>
      </c>
      <c r="K165" s="57"/>
      <c r="L165" s="219"/>
      <c r="M165" s="219"/>
    </row>
    <row r="166" spans="1:13" s="2" customFormat="1" ht="40.5" customHeight="1">
      <c r="A166" s="131" t="s">
        <v>258</v>
      </c>
      <c r="B166" s="13">
        <v>303</v>
      </c>
      <c r="C166" s="19">
        <v>501</v>
      </c>
      <c r="D166" s="24" t="s">
        <v>375</v>
      </c>
      <c r="E166" s="13">
        <v>200</v>
      </c>
      <c r="F166" s="76">
        <f t="shared" si="12"/>
        <v>97.8</v>
      </c>
      <c r="G166" s="76">
        <f t="shared" si="13"/>
        <v>4.5</v>
      </c>
      <c r="H166" s="125">
        <f t="shared" si="27"/>
        <v>102.3</v>
      </c>
      <c r="I166" s="92">
        <f>I167</f>
        <v>97790.81</v>
      </c>
      <c r="J166" s="92">
        <f>J167</f>
        <v>4491</v>
      </c>
      <c r="K166" s="57"/>
      <c r="L166" s="36"/>
      <c r="M166" s="36"/>
    </row>
    <row r="167" spans="1:12" s="2" customFormat="1" ht="38.25" customHeight="1">
      <c r="A167" s="77" t="s">
        <v>222</v>
      </c>
      <c r="B167" s="13">
        <v>303</v>
      </c>
      <c r="C167" s="19">
        <v>501</v>
      </c>
      <c r="D167" s="24" t="s">
        <v>375</v>
      </c>
      <c r="E167" s="13">
        <v>240</v>
      </c>
      <c r="F167" s="76">
        <f t="shared" si="12"/>
        <v>97.8</v>
      </c>
      <c r="G167" s="76">
        <f t="shared" si="13"/>
        <v>4.5</v>
      </c>
      <c r="H167" s="125">
        <f t="shared" si="27"/>
        <v>102.3</v>
      </c>
      <c r="I167" s="92">
        <f>83760+14030.81</f>
        <v>97790.81</v>
      </c>
      <c r="J167" s="92">
        <v>4491</v>
      </c>
      <c r="K167" s="222"/>
      <c r="L167" s="219"/>
    </row>
    <row r="168" spans="1:13" s="2" customFormat="1" ht="24" customHeight="1" hidden="1">
      <c r="A168" s="77" t="s">
        <v>218</v>
      </c>
      <c r="B168" s="13">
        <v>303</v>
      </c>
      <c r="C168" s="19">
        <v>501</v>
      </c>
      <c r="D168" s="24" t="s">
        <v>259</v>
      </c>
      <c r="E168" s="13">
        <v>800</v>
      </c>
      <c r="F168" s="76">
        <f>+ROUND(I168/1000,1)</f>
        <v>0</v>
      </c>
      <c r="G168" s="76">
        <f>+ROUND(J168/1000,1)</f>
        <v>0</v>
      </c>
      <c r="H168" s="125">
        <f t="shared" si="27"/>
        <v>0</v>
      </c>
      <c r="I168" s="92">
        <f>I169</f>
        <v>0</v>
      </c>
      <c r="J168" s="92">
        <f>J169</f>
        <v>0</v>
      </c>
      <c r="K168" s="57"/>
      <c r="L168" s="36"/>
      <c r="M168" s="36"/>
    </row>
    <row r="169" spans="1:12" s="2" customFormat="1" ht="24.75" customHeight="1" hidden="1">
      <c r="A169" s="77" t="s">
        <v>211</v>
      </c>
      <c r="B169" s="13">
        <v>303</v>
      </c>
      <c r="C169" s="19">
        <v>501</v>
      </c>
      <c r="D169" s="24" t="s">
        <v>259</v>
      </c>
      <c r="E169" s="13">
        <v>830</v>
      </c>
      <c r="F169" s="76">
        <f>+ROUND(I169/1000,1)</f>
        <v>0</v>
      </c>
      <c r="G169" s="76">
        <f>+ROUND(J169/1000,1)</f>
        <v>0</v>
      </c>
      <c r="H169" s="125">
        <f t="shared" si="27"/>
        <v>0</v>
      </c>
      <c r="I169" s="92"/>
      <c r="J169" s="92"/>
      <c r="K169" s="222"/>
      <c r="L169" s="219"/>
    </row>
    <row r="170" spans="1:12" s="169" customFormat="1" ht="24.75" customHeight="1" hidden="1">
      <c r="A170" s="162" t="s">
        <v>122</v>
      </c>
      <c r="B170" s="163">
        <v>303</v>
      </c>
      <c r="C170" s="164">
        <v>501</v>
      </c>
      <c r="D170" s="165" t="s">
        <v>110</v>
      </c>
      <c r="E170" s="163"/>
      <c r="F170" s="183">
        <f t="shared" si="12"/>
        <v>0</v>
      </c>
      <c r="G170" s="183">
        <f t="shared" si="13"/>
        <v>0</v>
      </c>
      <c r="H170" s="166">
        <f t="shared" si="27"/>
        <v>0</v>
      </c>
      <c r="I170" s="155">
        <f>I171</f>
        <v>0</v>
      </c>
      <c r="J170" s="155">
        <f>J171</f>
        <v>0</v>
      </c>
      <c r="K170" s="167"/>
      <c r="L170" s="168"/>
    </row>
    <row r="171" spans="1:12" s="169" customFormat="1" ht="18" hidden="1">
      <c r="A171" s="170" t="s">
        <v>218</v>
      </c>
      <c r="B171" s="163">
        <v>303</v>
      </c>
      <c r="C171" s="164">
        <v>501</v>
      </c>
      <c r="D171" s="165" t="s">
        <v>110</v>
      </c>
      <c r="E171" s="163">
        <v>800</v>
      </c>
      <c r="F171" s="183">
        <f t="shared" si="12"/>
        <v>0</v>
      </c>
      <c r="G171" s="183">
        <f t="shared" si="13"/>
        <v>0</v>
      </c>
      <c r="H171" s="166">
        <f t="shared" si="27"/>
        <v>0</v>
      </c>
      <c r="I171" s="155">
        <f>I172</f>
        <v>0</v>
      </c>
      <c r="J171" s="155">
        <f>J172</f>
        <v>0</v>
      </c>
      <c r="K171" s="167"/>
      <c r="L171" s="168"/>
    </row>
    <row r="172" spans="1:12" s="169" customFormat="1" ht="20.25" customHeight="1" hidden="1">
      <c r="A172" s="170" t="s">
        <v>220</v>
      </c>
      <c r="B172" s="163">
        <v>303</v>
      </c>
      <c r="C172" s="164">
        <v>501</v>
      </c>
      <c r="D172" s="165" t="s">
        <v>110</v>
      </c>
      <c r="E172" s="163">
        <v>850</v>
      </c>
      <c r="F172" s="183">
        <f t="shared" si="12"/>
        <v>0</v>
      </c>
      <c r="G172" s="183">
        <f t="shared" si="13"/>
        <v>0</v>
      </c>
      <c r="H172" s="166">
        <f t="shared" si="27"/>
        <v>0</v>
      </c>
      <c r="I172" s="155"/>
      <c r="J172" s="155"/>
      <c r="K172" s="167"/>
      <c r="L172" s="168"/>
    </row>
    <row r="173" spans="1:12" s="2" customFormat="1" ht="36">
      <c r="A173" s="78" t="s">
        <v>193</v>
      </c>
      <c r="B173" s="13">
        <v>303</v>
      </c>
      <c r="C173" s="19">
        <v>501</v>
      </c>
      <c r="D173" s="24" t="s">
        <v>376</v>
      </c>
      <c r="E173" s="13"/>
      <c r="F173" s="76">
        <f t="shared" si="12"/>
        <v>2092</v>
      </c>
      <c r="G173" s="76">
        <f t="shared" si="13"/>
        <v>500</v>
      </c>
      <c r="H173" s="125">
        <f t="shared" si="27"/>
        <v>2592</v>
      </c>
      <c r="I173" s="92">
        <f>I174</f>
        <v>2092000</v>
      </c>
      <c r="J173" s="92">
        <f>J174</f>
        <v>500000</v>
      </c>
      <c r="K173" s="57"/>
      <c r="L173" s="68"/>
    </row>
    <row r="174" spans="1:12" s="2" customFormat="1" ht="39" customHeight="1">
      <c r="A174" s="78" t="s">
        <v>258</v>
      </c>
      <c r="B174" s="13">
        <v>303</v>
      </c>
      <c r="C174" s="19">
        <v>501</v>
      </c>
      <c r="D174" s="24" t="s">
        <v>376</v>
      </c>
      <c r="E174" s="13">
        <v>200</v>
      </c>
      <c r="F174" s="76">
        <f t="shared" si="12"/>
        <v>2092</v>
      </c>
      <c r="G174" s="76">
        <f t="shared" si="13"/>
        <v>500</v>
      </c>
      <c r="H174" s="125">
        <f t="shared" si="27"/>
        <v>2592</v>
      </c>
      <c r="I174" s="92">
        <f>I175</f>
        <v>2092000</v>
      </c>
      <c r="J174" s="92">
        <f>J175</f>
        <v>500000</v>
      </c>
      <c r="K174" s="57"/>
      <c r="L174" s="68"/>
    </row>
    <row r="175" spans="1:12" s="2" customFormat="1" ht="39" customHeight="1">
      <c r="A175" s="77" t="s">
        <v>222</v>
      </c>
      <c r="B175" s="13">
        <v>303</v>
      </c>
      <c r="C175" s="19">
        <v>501</v>
      </c>
      <c r="D175" s="24" t="s">
        <v>376</v>
      </c>
      <c r="E175" s="13">
        <v>240</v>
      </c>
      <c r="F175" s="76">
        <f t="shared" si="12"/>
        <v>2092</v>
      </c>
      <c r="G175" s="76">
        <f t="shared" si="13"/>
        <v>500</v>
      </c>
      <c r="H175" s="125">
        <f t="shared" si="27"/>
        <v>2592</v>
      </c>
      <c r="I175" s="92">
        <v>2092000</v>
      </c>
      <c r="J175" s="92">
        <v>500000</v>
      </c>
      <c r="K175" s="57"/>
      <c r="L175" s="68"/>
    </row>
    <row r="176" spans="1:12" s="2" customFormat="1" ht="18">
      <c r="A176" s="141" t="s">
        <v>234</v>
      </c>
      <c r="B176" s="13">
        <v>303</v>
      </c>
      <c r="C176" s="19">
        <v>501</v>
      </c>
      <c r="D176" s="24" t="s">
        <v>377</v>
      </c>
      <c r="E176" s="13"/>
      <c r="F176" s="76">
        <f aca="true" t="shared" si="28" ref="F176:F256">+ROUND(I176/1000,1)</f>
        <v>19.5</v>
      </c>
      <c r="G176" s="76">
        <f aca="true" t="shared" si="29" ref="G176:G256">+ROUND(J176/1000,1)</f>
        <v>120</v>
      </c>
      <c r="H176" s="125">
        <f aca="true" t="shared" si="30" ref="H176:H256">F176+G176</f>
        <v>139.5</v>
      </c>
      <c r="I176" s="92">
        <f>I178</f>
        <v>19500</v>
      </c>
      <c r="J176" s="92">
        <f>J178</f>
        <v>120000</v>
      </c>
      <c r="K176" s="57"/>
      <c r="L176" s="68"/>
    </row>
    <row r="177" spans="1:12" s="143" customFormat="1" ht="39.75" customHeight="1">
      <c r="A177" s="78" t="s">
        <v>258</v>
      </c>
      <c r="B177" s="13">
        <v>303</v>
      </c>
      <c r="C177" s="19">
        <v>501</v>
      </c>
      <c r="D177" s="24" t="s">
        <v>377</v>
      </c>
      <c r="E177" s="13">
        <v>200</v>
      </c>
      <c r="F177" s="76">
        <f t="shared" si="28"/>
        <v>19.5</v>
      </c>
      <c r="G177" s="76">
        <f t="shared" si="29"/>
        <v>120</v>
      </c>
      <c r="H177" s="125">
        <f t="shared" si="30"/>
        <v>139.5</v>
      </c>
      <c r="I177" s="92">
        <f>I178</f>
        <v>19500</v>
      </c>
      <c r="J177" s="92">
        <f>J178</f>
        <v>120000</v>
      </c>
      <c r="K177" s="142"/>
      <c r="L177" s="71"/>
    </row>
    <row r="178" spans="1:12" s="2" customFormat="1" ht="42" customHeight="1">
      <c r="A178" s="77" t="s">
        <v>222</v>
      </c>
      <c r="B178" s="13">
        <v>303</v>
      </c>
      <c r="C178" s="19">
        <v>501</v>
      </c>
      <c r="D178" s="24" t="s">
        <v>377</v>
      </c>
      <c r="E178" s="13">
        <v>240</v>
      </c>
      <c r="F178" s="76">
        <f t="shared" si="28"/>
        <v>19.5</v>
      </c>
      <c r="G178" s="76">
        <f t="shared" si="29"/>
        <v>120</v>
      </c>
      <c r="H178" s="125">
        <f t="shared" si="30"/>
        <v>139.5</v>
      </c>
      <c r="I178" s="92">
        <v>19500</v>
      </c>
      <c r="J178" s="92">
        <v>120000</v>
      </c>
      <c r="K178" s="57"/>
      <c r="L178" s="68"/>
    </row>
    <row r="179" spans="1:13" s="169" customFormat="1" ht="72" hidden="1">
      <c r="A179" s="162" t="s">
        <v>219</v>
      </c>
      <c r="B179" s="163">
        <v>303</v>
      </c>
      <c r="C179" s="164">
        <v>501</v>
      </c>
      <c r="D179" s="165" t="s">
        <v>314</v>
      </c>
      <c r="E179" s="163"/>
      <c r="F179" s="171">
        <f t="shared" si="28"/>
        <v>0</v>
      </c>
      <c r="G179" s="171">
        <f t="shared" si="29"/>
        <v>0</v>
      </c>
      <c r="H179" s="172">
        <f t="shared" si="30"/>
        <v>0</v>
      </c>
      <c r="I179" s="155">
        <f>I180</f>
        <v>0</v>
      </c>
      <c r="J179" s="155">
        <f>J180</f>
        <v>0</v>
      </c>
      <c r="K179" s="167"/>
      <c r="L179" s="223"/>
      <c r="M179" s="223"/>
    </row>
    <row r="180" spans="1:12" s="169" customFormat="1" ht="34.5" customHeight="1" hidden="1">
      <c r="A180" s="173" t="s">
        <v>218</v>
      </c>
      <c r="B180" s="163">
        <v>303</v>
      </c>
      <c r="C180" s="164">
        <v>501</v>
      </c>
      <c r="D180" s="165" t="s">
        <v>314</v>
      </c>
      <c r="E180" s="163">
        <v>800</v>
      </c>
      <c r="F180" s="171">
        <f>+ROUND(I180/1000,1)</f>
        <v>0</v>
      </c>
      <c r="G180" s="171">
        <f>+ROUND(J180/1000,1)</f>
        <v>0</v>
      </c>
      <c r="H180" s="172">
        <f>F180+G180</f>
        <v>0</v>
      </c>
      <c r="I180" s="155">
        <f>I181</f>
        <v>0</v>
      </c>
      <c r="J180" s="155">
        <f>J181</f>
        <v>0</v>
      </c>
      <c r="K180" s="174">
        <f>J180+J176</f>
        <v>120000</v>
      </c>
      <c r="L180" s="208"/>
    </row>
    <row r="181" spans="1:12" s="169" customFormat="1" ht="50.25" customHeight="1" hidden="1">
      <c r="A181" s="175" t="s">
        <v>289</v>
      </c>
      <c r="B181" s="163">
        <v>303</v>
      </c>
      <c r="C181" s="164">
        <v>501</v>
      </c>
      <c r="D181" s="165" t="s">
        <v>314</v>
      </c>
      <c r="E181" s="163">
        <v>810</v>
      </c>
      <c r="F181" s="171">
        <f>+ROUND(I181/1000,1)</f>
        <v>0</v>
      </c>
      <c r="G181" s="171">
        <f>+ROUND(J181/1000,1)</f>
        <v>0</v>
      </c>
      <c r="H181" s="172">
        <f>F181+G181</f>
        <v>0</v>
      </c>
      <c r="I181" s="155"/>
      <c r="J181" s="155"/>
      <c r="K181" s="176"/>
      <c r="L181" s="208"/>
    </row>
    <row r="182" spans="1:12" s="2" customFormat="1" ht="21" customHeight="1">
      <c r="A182" s="127" t="s">
        <v>66</v>
      </c>
      <c r="B182" s="17">
        <v>303</v>
      </c>
      <c r="C182" s="21">
        <v>502</v>
      </c>
      <c r="D182" s="51"/>
      <c r="E182" s="17"/>
      <c r="F182" s="76">
        <f t="shared" si="28"/>
        <v>8206.2</v>
      </c>
      <c r="G182" s="76">
        <f t="shared" si="29"/>
        <v>-60.4</v>
      </c>
      <c r="H182" s="76">
        <f>F182+G182</f>
        <v>8145.800000000001</v>
      </c>
      <c r="I182" s="91">
        <f>I183</f>
        <v>8206234.85</v>
      </c>
      <c r="J182" s="91">
        <f>J183</f>
        <v>-60445.91</v>
      </c>
      <c r="K182" s="57"/>
      <c r="L182" s="68"/>
    </row>
    <row r="183" spans="1:12" s="2" customFormat="1" ht="38.25" customHeight="1">
      <c r="A183" s="131" t="s">
        <v>67</v>
      </c>
      <c r="B183" s="13">
        <v>303</v>
      </c>
      <c r="C183" s="19">
        <v>502</v>
      </c>
      <c r="D183" s="24" t="s">
        <v>378</v>
      </c>
      <c r="E183" s="13"/>
      <c r="F183" s="76">
        <f t="shared" si="28"/>
        <v>8206.2</v>
      </c>
      <c r="G183" s="76">
        <f t="shared" si="29"/>
        <v>-60.4</v>
      </c>
      <c r="H183" s="125">
        <f>F183+G183</f>
        <v>8145.800000000001</v>
      </c>
      <c r="I183" s="92">
        <f>I190+I193+I196+I184+I187</f>
        <v>8206234.85</v>
      </c>
      <c r="J183" s="92">
        <f>J190+J193+J196+J184+J187</f>
        <v>-60445.91</v>
      </c>
      <c r="K183" s="57"/>
      <c r="L183" s="101"/>
    </row>
    <row r="184" spans="1:12" s="2" customFormat="1" ht="22.5" customHeight="1" hidden="1">
      <c r="A184" s="78" t="s">
        <v>197</v>
      </c>
      <c r="B184" s="23">
        <v>303</v>
      </c>
      <c r="C184" s="19">
        <v>502</v>
      </c>
      <c r="D184" s="24" t="s">
        <v>263</v>
      </c>
      <c r="E184" s="13"/>
      <c r="F184" s="76">
        <f t="shared" si="28"/>
        <v>0</v>
      </c>
      <c r="G184" s="76">
        <f t="shared" si="29"/>
        <v>0</v>
      </c>
      <c r="H184" s="125">
        <f t="shared" si="30"/>
        <v>0</v>
      </c>
      <c r="I184" s="92">
        <f>I186</f>
        <v>0</v>
      </c>
      <c r="J184" s="92">
        <f>J186</f>
        <v>0</v>
      </c>
      <c r="K184" s="57"/>
      <c r="L184" s="68"/>
    </row>
    <row r="185" spans="1:12" s="2" customFormat="1" ht="39.75" customHeight="1" hidden="1">
      <c r="A185" s="78" t="s">
        <v>258</v>
      </c>
      <c r="B185" s="23">
        <v>303</v>
      </c>
      <c r="C185" s="19">
        <v>502</v>
      </c>
      <c r="D185" s="24" t="s">
        <v>263</v>
      </c>
      <c r="E185" s="13">
        <v>200</v>
      </c>
      <c r="F185" s="76">
        <f t="shared" si="28"/>
        <v>0</v>
      </c>
      <c r="G185" s="76">
        <f t="shared" si="29"/>
        <v>0</v>
      </c>
      <c r="H185" s="125">
        <f t="shared" si="30"/>
        <v>0</v>
      </c>
      <c r="I185" s="92">
        <f>I186</f>
        <v>0</v>
      </c>
      <c r="J185" s="92">
        <f>J186</f>
        <v>0</v>
      </c>
      <c r="K185" s="57"/>
      <c r="L185" s="68"/>
    </row>
    <row r="186" spans="1:12" s="2" customFormat="1" ht="37.5" customHeight="1" hidden="1">
      <c r="A186" s="77" t="s">
        <v>222</v>
      </c>
      <c r="B186" s="23">
        <v>303</v>
      </c>
      <c r="C186" s="19">
        <v>502</v>
      </c>
      <c r="D186" s="24" t="s">
        <v>263</v>
      </c>
      <c r="E186" s="13">
        <v>240</v>
      </c>
      <c r="F186" s="76">
        <f t="shared" si="28"/>
        <v>0</v>
      </c>
      <c r="G186" s="76">
        <f>+ROUND(J186/1000,1)</f>
        <v>0</v>
      </c>
      <c r="H186" s="125">
        <f t="shared" si="30"/>
        <v>0</v>
      </c>
      <c r="I186" s="92"/>
      <c r="J186" s="92"/>
      <c r="K186" s="57"/>
      <c r="L186" s="68"/>
    </row>
    <row r="187" spans="1:12" s="2" customFormat="1" ht="24" customHeight="1">
      <c r="A187" s="77" t="s">
        <v>203</v>
      </c>
      <c r="B187" s="23">
        <v>303</v>
      </c>
      <c r="C187" s="19">
        <v>502</v>
      </c>
      <c r="D187" s="24" t="s">
        <v>379</v>
      </c>
      <c r="E187" s="13"/>
      <c r="F187" s="76">
        <f t="shared" si="28"/>
        <v>52.4</v>
      </c>
      <c r="G187" s="76">
        <f t="shared" si="29"/>
        <v>0</v>
      </c>
      <c r="H187" s="125">
        <f>F187+G187</f>
        <v>52.4</v>
      </c>
      <c r="I187" s="92">
        <f>I188</f>
        <v>52350</v>
      </c>
      <c r="J187" s="92">
        <f>J188</f>
        <v>0</v>
      </c>
      <c r="K187" s="57"/>
      <c r="L187" s="68"/>
    </row>
    <row r="188" spans="1:12" s="2" customFormat="1" ht="37.5" customHeight="1">
      <c r="A188" s="78" t="s">
        <v>258</v>
      </c>
      <c r="B188" s="23">
        <v>303</v>
      </c>
      <c r="C188" s="19">
        <v>502</v>
      </c>
      <c r="D188" s="24" t="s">
        <v>379</v>
      </c>
      <c r="E188" s="13">
        <v>200</v>
      </c>
      <c r="F188" s="76">
        <f t="shared" si="28"/>
        <v>52.4</v>
      </c>
      <c r="G188" s="76">
        <f t="shared" si="29"/>
        <v>0</v>
      </c>
      <c r="H188" s="125">
        <f>F188+G188</f>
        <v>52.4</v>
      </c>
      <c r="I188" s="92">
        <f>I189</f>
        <v>52350</v>
      </c>
      <c r="J188" s="92">
        <f>J189</f>
        <v>0</v>
      </c>
      <c r="K188" s="57"/>
      <c r="L188" s="68"/>
    </row>
    <row r="189" spans="1:12" s="2" customFormat="1" ht="45" customHeight="1">
      <c r="A189" s="77" t="s">
        <v>222</v>
      </c>
      <c r="B189" s="23">
        <v>303</v>
      </c>
      <c r="C189" s="19">
        <v>502</v>
      </c>
      <c r="D189" s="24" t="s">
        <v>379</v>
      </c>
      <c r="E189" s="13">
        <v>240</v>
      </c>
      <c r="F189" s="76">
        <f t="shared" si="28"/>
        <v>52.4</v>
      </c>
      <c r="G189" s="76">
        <f t="shared" si="29"/>
        <v>0</v>
      </c>
      <c r="H189" s="125">
        <f>F189+G189</f>
        <v>52.4</v>
      </c>
      <c r="I189" s="92">
        <v>52350</v>
      </c>
      <c r="J189" s="92"/>
      <c r="K189" s="57"/>
      <c r="L189" s="68"/>
    </row>
    <row r="190" spans="1:12" s="2" customFormat="1" ht="79.5" customHeight="1">
      <c r="A190" s="198" t="s">
        <v>322</v>
      </c>
      <c r="B190" s="23">
        <v>303</v>
      </c>
      <c r="C190" s="19">
        <v>502</v>
      </c>
      <c r="D190" s="24" t="s">
        <v>380</v>
      </c>
      <c r="E190" s="13"/>
      <c r="F190" s="76">
        <f t="shared" si="28"/>
        <v>1202.8</v>
      </c>
      <c r="G190" s="76">
        <f t="shared" si="29"/>
        <v>0</v>
      </c>
      <c r="H190" s="125">
        <f t="shared" si="30"/>
        <v>1202.8</v>
      </c>
      <c r="I190" s="92">
        <f>I191</f>
        <v>1202800</v>
      </c>
      <c r="J190" s="92">
        <f>J191</f>
        <v>0</v>
      </c>
      <c r="K190" s="57"/>
      <c r="L190" s="68"/>
    </row>
    <row r="191" spans="1:12" s="2" customFormat="1" ht="37.5" customHeight="1">
      <c r="A191" s="78" t="s">
        <v>258</v>
      </c>
      <c r="B191" s="23">
        <v>303</v>
      </c>
      <c r="C191" s="19">
        <v>502</v>
      </c>
      <c r="D191" s="24" t="s">
        <v>380</v>
      </c>
      <c r="E191" s="13">
        <v>200</v>
      </c>
      <c r="F191" s="76">
        <f t="shared" si="28"/>
        <v>1202.8</v>
      </c>
      <c r="G191" s="76">
        <f t="shared" si="29"/>
        <v>0</v>
      </c>
      <c r="H191" s="125">
        <f t="shared" si="30"/>
        <v>1202.8</v>
      </c>
      <c r="I191" s="92">
        <f>I192</f>
        <v>1202800</v>
      </c>
      <c r="J191" s="92">
        <f>J192</f>
        <v>0</v>
      </c>
      <c r="K191" s="57"/>
      <c r="L191" s="68"/>
    </row>
    <row r="192" spans="1:12" s="2" customFormat="1" ht="39" customHeight="1">
      <c r="A192" s="77" t="s">
        <v>222</v>
      </c>
      <c r="B192" s="23">
        <v>303</v>
      </c>
      <c r="C192" s="19">
        <v>502</v>
      </c>
      <c r="D192" s="24" t="s">
        <v>380</v>
      </c>
      <c r="E192" s="13">
        <v>240</v>
      </c>
      <c r="F192" s="76">
        <f t="shared" si="28"/>
        <v>1202.8</v>
      </c>
      <c r="G192" s="76">
        <f t="shared" si="29"/>
        <v>0</v>
      </c>
      <c r="H192" s="125">
        <f t="shared" si="30"/>
        <v>1202.8</v>
      </c>
      <c r="I192" s="92">
        <v>1202800</v>
      </c>
      <c r="J192" s="92"/>
      <c r="K192" s="57"/>
      <c r="L192" s="68"/>
    </row>
    <row r="193" spans="1:12" s="2" customFormat="1" ht="45.75" customHeight="1">
      <c r="A193" s="78" t="s">
        <v>290</v>
      </c>
      <c r="B193" s="23">
        <v>303</v>
      </c>
      <c r="C193" s="19">
        <v>502</v>
      </c>
      <c r="D193" s="24" t="s">
        <v>381</v>
      </c>
      <c r="E193" s="13"/>
      <c r="F193" s="76">
        <f t="shared" si="28"/>
        <v>6951.1</v>
      </c>
      <c r="G193" s="76">
        <f t="shared" si="29"/>
        <v>-60.4</v>
      </c>
      <c r="H193" s="125">
        <f>F193+G193-0.1</f>
        <v>6890.6</v>
      </c>
      <c r="I193" s="92">
        <f>I194</f>
        <v>6951084.85</v>
      </c>
      <c r="J193" s="92">
        <f>J194</f>
        <v>-60445.91</v>
      </c>
      <c r="K193" s="57"/>
      <c r="L193" s="68"/>
    </row>
    <row r="194" spans="1:12" s="2" customFormat="1" ht="42.75" customHeight="1">
      <c r="A194" s="78" t="s">
        <v>258</v>
      </c>
      <c r="B194" s="23">
        <v>303</v>
      </c>
      <c r="C194" s="19">
        <v>502</v>
      </c>
      <c r="D194" s="24" t="s">
        <v>381</v>
      </c>
      <c r="E194" s="13">
        <v>200</v>
      </c>
      <c r="F194" s="76">
        <f>+ROUND(I194/1000,1)</f>
        <v>6951.1</v>
      </c>
      <c r="G194" s="76">
        <f>+ROUND(J194/1000,1)</f>
        <v>-60.4</v>
      </c>
      <c r="H194" s="125">
        <f>F194+G194-0.1</f>
        <v>6890.6</v>
      </c>
      <c r="I194" s="92">
        <f>I195</f>
        <v>6951084.85</v>
      </c>
      <c r="J194" s="92">
        <f>J195</f>
        <v>-60445.91</v>
      </c>
      <c r="K194" s="57"/>
      <c r="L194" s="68"/>
    </row>
    <row r="195" spans="1:12" s="2" customFormat="1" ht="39.75" customHeight="1">
      <c r="A195" s="77" t="s">
        <v>222</v>
      </c>
      <c r="B195" s="23">
        <v>303</v>
      </c>
      <c r="C195" s="19">
        <v>502</v>
      </c>
      <c r="D195" s="24" t="s">
        <v>381</v>
      </c>
      <c r="E195" s="13">
        <v>240</v>
      </c>
      <c r="F195" s="76">
        <f t="shared" si="28"/>
        <v>6951.1</v>
      </c>
      <c r="G195" s="76">
        <f t="shared" si="29"/>
        <v>-60.4</v>
      </c>
      <c r="H195" s="125">
        <f>F195+G195-0.1</f>
        <v>6890.6</v>
      </c>
      <c r="I195" s="92">
        <v>6951084.85</v>
      </c>
      <c r="J195" s="92">
        <v>-60445.91</v>
      </c>
      <c r="K195" s="57"/>
      <c r="L195" s="68"/>
    </row>
    <row r="196" spans="1:12" s="2" customFormat="1" ht="18" hidden="1">
      <c r="A196" s="129" t="s">
        <v>203</v>
      </c>
      <c r="B196" s="23">
        <v>303</v>
      </c>
      <c r="C196" s="19">
        <v>502</v>
      </c>
      <c r="D196" s="24" t="s">
        <v>204</v>
      </c>
      <c r="E196" s="13"/>
      <c r="F196" s="76">
        <f t="shared" si="28"/>
        <v>0</v>
      </c>
      <c r="G196" s="76">
        <f t="shared" si="29"/>
        <v>0</v>
      </c>
      <c r="H196" s="125">
        <f t="shared" si="30"/>
        <v>0</v>
      </c>
      <c r="I196" s="92">
        <f>I197</f>
        <v>0</v>
      </c>
      <c r="J196" s="92">
        <f>J197</f>
        <v>0</v>
      </c>
      <c r="K196" s="57"/>
      <c r="L196" s="68"/>
    </row>
    <row r="197" spans="1:12" s="2" customFormat="1" ht="27" customHeight="1" hidden="1">
      <c r="A197" s="77" t="s">
        <v>218</v>
      </c>
      <c r="B197" s="13">
        <v>303</v>
      </c>
      <c r="C197" s="19">
        <v>502</v>
      </c>
      <c r="D197" s="24" t="s">
        <v>204</v>
      </c>
      <c r="E197" s="13">
        <v>800</v>
      </c>
      <c r="F197" s="76">
        <f t="shared" si="28"/>
        <v>0</v>
      </c>
      <c r="G197" s="76">
        <f t="shared" si="29"/>
        <v>0</v>
      </c>
      <c r="H197" s="125">
        <f t="shared" si="30"/>
        <v>0</v>
      </c>
      <c r="I197" s="92">
        <f>I198</f>
        <v>0</v>
      </c>
      <c r="J197" s="92">
        <f>J198</f>
        <v>0</v>
      </c>
      <c r="K197" s="57"/>
      <c r="L197" s="68"/>
    </row>
    <row r="198" spans="1:12" s="2" customFormat="1" ht="27" customHeight="1" hidden="1">
      <c r="A198" s="77" t="s">
        <v>211</v>
      </c>
      <c r="B198" s="13">
        <v>303</v>
      </c>
      <c r="C198" s="19">
        <v>502</v>
      </c>
      <c r="D198" s="24" t="s">
        <v>204</v>
      </c>
      <c r="E198" s="13">
        <v>830</v>
      </c>
      <c r="F198" s="76">
        <f t="shared" si="28"/>
        <v>0</v>
      </c>
      <c r="G198" s="76">
        <f t="shared" si="29"/>
        <v>0</v>
      </c>
      <c r="H198" s="125">
        <f t="shared" si="30"/>
        <v>0</v>
      </c>
      <c r="I198" s="155"/>
      <c r="J198" s="155"/>
      <c r="K198" s="57"/>
      <c r="L198" s="68"/>
    </row>
    <row r="199" spans="1:12" s="2" customFormat="1" ht="17.25">
      <c r="A199" s="128" t="s">
        <v>28</v>
      </c>
      <c r="B199" s="17">
        <v>303</v>
      </c>
      <c r="C199" s="18">
        <v>503</v>
      </c>
      <c r="D199" s="51"/>
      <c r="E199" s="17"/>
      <c r="F199" s="76">
        <f t="shared" si="28"/>
        <v>887.3</v>
      </c>
      <c r="G199" s="76">
        <f t="shared" si="29"/>
        <v>1080</v>
      </c>
      <c r="H199" s="76">
        <f>F199+G199</f>
        <v>1967.3</v>
      </c>
      <c r="I199" s="91">
        <f>I200+I234+I239+I221</f>
        <v>887306.6100000001</v>
      </c>
      <c r="J199" s="91">
        <f>J200+J234+J239+J221</f>
        <v>1080000</v>
      </c>
      <c r="K199" s="57"/>
      <c r="L199" s="68"/>
    </row>
    <row r="200" spans="1:12" s="2" customFormat="1" ht="24" customHeight="1">
      <c r="A200" s="78" t="s">
        <v>68</v>
      </c>
      <c r="B200" s="13">
        <v>303</v>
      </c>
      <c r="C200" s="14">
        <v>503</v>
      </c>
      <c r="D200" s="49" t="s">
        <v>382</v>
      </c>
      <c r="E200" s="13"/>
      <c r="F200" s="76">
        <f t="shared" si="28"/>
        <v>845.8</v>
      </c>
      <c r="G200" s="76">
        <f t="shared" si="29"/>
        <v>1080</v>
      </c>
      <c r="H200" s="125">
        <f t="shared" si="30"/>
        <v>1925.8</v>
      </c>
      <c r="I200" s="91">
        <f>I201+I207+I210+I213+I216</f>
        <v>845818.42</v>
      </c>
      <c r="J200" s="91">
        <f>J201+J207+J210+J213+J216</f>
        <v>1080000</v>
      </c>
      <c r="K200" s="57"/>
      <c r="L200" s="68"/>
    </row>
    <row r="201" spans="1:12" s="2" customFormat="1" ht="18">
      <c r="A201" s="131" t="s">
        <v>29</v>
      </c>
      <c r="B201" s="13">
        <v>303</v>
      </c>
      <c r="C201" s="14">
        <v>503</v>
      </c>
      <c r="D201" s="52" t="s">
        <v>383</v>
      </c>
      <c r="E201" s="13"/>
      <c r="F201" s="76">
        <f t="shared" si="28"/>
        <v>713.9</v>
      </c>
      <c r="G201" s="76">
        <f t="shared" si="29"/>
        <v>600</v>
      </c>
      <c r="H201" s="125">
        <f t="shared" si="30"/>
        <v>1313.9</v>
      </c>
      <c r="I201" s="92">
        <f>I204+I203</f>
        <v>713870.0900000001</v>
      </c>
      <c r="J201" s="92">
        <f>J204+J203</f>
        <v>600000</v>
      </c>
      <c r="K201" s="57"/>
      <c r="L201" s="68"/>
    </row>
    <row r="202" spans="1:12" s="2" customFormat="1" ht="39" customHeight="1">
      <c r="A202" s="78" t="s">
        <v>258</v>
      </c>
      <c r="B202" s="13">
        <v>303</v>
      </c>
      <c r="C202" s="14">
        <v>503</v>
      </c>
      <c r="D202" s="52" t="s">
        <v>383</v>
      </c>
      <c r="E202" s="13">
        <v>200</v>
      </c>
      <c r="F202" s="76">
        <f t="shared" si="28"/>
        <v>713.9</v>
      </c>
      <c r="G202" s="76">
        <f t="shared" si="29"/>
        <v>600</v>
      </c>
      <c r="H202" s="125">
        <f t="shared" si="30"/>
        <v>1313.9</v>
      </c>
      <c r="I202" s="92">
        <f>I203</f>
        <v>713870.0900000001</v>
      </c>
      <c r="J202" s="92">
        <f>J203</f>
        <v>600000</v>
      </c>
      <c r="K202" s="57"/>
      <c r="L202" s="68"/>
    </row>
    <row r="203" spans="1:19" s="169" customFormat="1" ht="36" customHeight="1">
      <c r="A203" s="77" t="s">
        <v>222</v>
      </c>
      <c r="B203" s="13">
        <v>303</v>
      </c>
      <c r="C203" s="14">
        <v>503</v>
      </c>
      <c r="D203" s="52" t="s">
        <v>383</v>
      </c>
      <c r="E203" s="13">
        <v>240</v>
      </c>
      <c r="F203" s="76">
        <f t="shared" si="28"/>
        <v>713.9</v>
      </c>
      <c r="G203" s="76">
        <f t="shared" si="29"/>
        <v>600</v>
      </c>
      <c r="H203" s="125">
        <f t="shared" si="30"/>
        <v>1313.9</v>
      </c>
      <c r="I203" s="92">
        <f>581860.8+10000+122009.29</f>
        <v>713870.0900000001</v>
      </c>
      <c r="J203" s="92">
        <v>600000</v>
      </c>
      <c r="K203" s="57"/>
      <c r="L203" s="68"/>
      <c r="M203" s="2"/>
      <c r="N203" s="2"/>
      <c r="O203" s="2"/>
      <c r="P203" s="2"/>
      <c r="Q203" s="2"/>
      <c r="R203" s="2"/>
      <c r="S203" s="2"/>
    </row>
    <row r="204" spans="1:12" s="2" customFormat="1" ht="24" customHeight="1" hidden="1">
      <c r="A204" s="77" t="s">
        <v>218</v>
      </c>
      <c r="B204" s="13">
        <v>303</v>
      </c>
      <c r="C204" s="14">
        <v>503</v>
      </c>
      <c r="D204" s="52" t="s">
        <v>111</v>
      </c>
      <c r="E204" s="13">
        <v>800</v>
      </c>
      <c r="F204" s="76">
        <f t="shared" si="28"/>
        <v>0</v>
      </c>
      <c r="G204" s="76">
        <f t="shared" si="29"/>
        <v>0</v>
      </c>
      <c r="H204" s="125">
        <f t="shared" si="30"/>
        <v>0</v>
      </c>
      <c r="I204" s="92">
        <f>I205+I206</f>
        <v>0</v>
      </c>
      <c r="J204" s="92">
        <f>J205+J206</f>
        <v>0</v>
      </c>
      <c r="K204" s="57"/>
      <c r="L204" s="68"/>
    </row>
    <row r="205" spans="1:12" s="2" customFormat="1" ht="19.5" customHeight="1" hidden="1">
      <c r="A205" s="77" t="s">
        <v>211</v>
      </c>
      <c r="B205" s="13">
        <v>303</v>
      </c>
      <c r="C205" s="14">
        <v>503</v>
      </c>
      <c r="D205" s="52" t="s">
        <v>111</v>
      </c>
      <c r="E205" s="13">
        <v>830</v>
      </c>
      <c r="F205" s="76">
        <f t="shared" si="28"/>
        <v>0</v>
      </c>
      <c r="G205" s="76">
        <f t="shared" si="29"/>
        <v>0</v>
      </c>
      <c r="H205" s="125">
        <f t="shared" si="30"/>
        <v>0</v>
      </c>
      <c r="I205" s="92"/>
      <c r="J205" s="92"/>
      <c r="K205" s="57"/>
      <c r="L205" s="68"/>
    </row>
    <row r="206" spans="1:12" s="2" customFormat="1" ht="19.5" customHeight="1" hidden="1">
      <c r="A206" s="77" t="s">
        <v>269</v>
      </c>
      <c r="B206" s="13">
        <v>303</v>
      </c>
      <c r="C206" s="14">
        <v>503</v>
      </c>
      <c r="D206" s="52" t="s">
        <v>111</v>
      </c>
      <c r="E206" s="13">
        <v>850</v>
      </c>
      <c r="F206" s="76">
        <f t="shared" si="28"/>
        <v>0</v>
      </c>
      <c r="G206" s="76">
        <f t="shared" si="29"/>
        <v>0</v>
      </c>
      <c r="H206" s="125">
        <f t="shared" si="30"/>
        <v>0</v>
      </c>
      <c r="I206" s="92"/>
      <c r="J206" s="92"/>
      <c r="K206" s="57"/>
      <c r="L206" s="68"/>
    </row>
    <row r="207" spans="1:12" s="2" customFormat="1" ht="18">
      <c r="A207" s="78" t="s">
        <v>30</v>
      </c>
      <c r="B207" s="13">
        <v>303</v>
      </c>
      <c r="C207" s="14">
        <v>503</v>
      </c>
      <c r="D207" s="52" t="s">
        <v>384</v>
      </c>
      <c r="E207" s="13"/>
      <c r="F207" s="76">
        <f t="shared" si="28"/>
        <v>5</v>
      </c>
      <c r="G207" s="76">
        <f t="shared" si="29"/>
        <v>0</v>
      </c>
      <c r="H207" s="125">
        <f t="shared" si="30"/>
        <v>5</v>
      </c>
      <c r="I207" s="92">
        <f>I208</f>
        <v>5000</v>
      </c>
      <c r="J207" s="92">
        <f>J208</f>
        <v>0</v>
      </c>
      <c r="K207" s="57"/>
      <c r="L207" s="68"/>
    </row>
    <row r="208" spans="1:12" s="2" customFormat="1" ht="39" customHeight="1">
      <c r="A208" s="78" t="s">
        <v>258</v>
      </c>
      <c r="B208" s="13">
        <v>303</v>
      </c>
      <c r="C208" s="14">
        <v>503</v>
      </c>
      <c r="D208" s="52" t="s">
        <v>384</v>
      </c>
      <c r="E208" s="13">
        <v>200</v>
      </c>
      <c r="F208" s="76">
        <f t="shared" si="28"/>
        <v>5</v>
      </c>
      <c r="G208" s="76">
        <f t="shared" si="29"/>
        <v>0</v>
      </c>
      <c r="H208" s="125">
        <f t="shared" si="30"/>
        <v>5</v>
      </c>
      <c r="I208" s="92">
        <f>I209</f>
        <v>5000</v>
      </c>
      <c r="J208" s="92">
        <f>J209</f>
        <v>0</v>
      </c>
      <c r="K208" s="57"/>
      <c r="L208" s="68"/>
    </row>
    <row r="209" spans="1:12" s="2" customFormat="1" ht="35.25" customHeight="1">
      <c r="A209" s="77" t="s">
        <v>222</v>
      </c>
      <c r="B209" s="13">
        <v>303</v>
      </c>
      <c r="C209" s="14">
        <v>503</v>
      </c>
      <c r="D209" s="52" t="s">
        <v>384</v>
      </c>
      <c r="E209" s="13">
        <v>240</v>
      </c>
      <c r="F209" s="76">
        <f t="shared" si="28"/>
        <v>5</v>
      </c>
      <c r="G209" s="76">
        <f t="shared" si="29"/>
        <v>0</v>
      </c>
      <c r="H209" s="125">
        <f t="shared" si="30"/>
        <v>5</v>
      </c>
      <c r="I209" s="92">
        <v>5000</v>
      </c>
      <c r="J209" s="92"/>
      <c r="K209" s="57"/>
      <c r="L209" s="68"/>
    </row>
    <row r="210" spans="1:12" s="2" customFormat="1" ht="23.25" customHeight="1">
      <c r="A210" s="78" t="s">
        <v>31</v>
      </c>
      <c r="B210" s="13">
        <v>303</v>
      </c>
      <c r="C210" s="14">
        <v>503</v>
      </c>
      <c r="D210" s="52" t="s">
        <v>385</v>
      </c>
      <c r="E210" s="13"/>
      <c r="F210" s="76">
        <f t="shared" si="28"/>
        <v>10</v>
      </c>
      <c r="G210" s="76">
        <f t="shared" si="29"/>
        <v>0</v>
      </c>
      <c r="H210" s="125">
        <f t="shared" si="30"/>
        <v>10</v>
      </c>
      <c r="I210" s="92">
        <f>I211</f>
        <v>10000</v>
      </c>
      <c r="J210" s="92">
        <f>J211</f>
        <v>0</v>
      </c>
      <c r="K210" s="57"/>
      <c r="L210" s="68"/>
    </row>
    <row r="211" spans="1:12" s="2" customFormat="1" ht="39" customHeight="1">
      <c r="A211" s="78" t="s">
        <v>258</v>
      </c>
      <c r="B211" s="13">
        <v>303</v>
      </c>
      <c r="C211" s="14">
        <v>503</v>
      </c>
      <c r="D211" s="52" t="s">
        <v>385</v>
      </c>
      <c r="E211" s="13">
        <v>200</v>
      </c>
      <c r="F211" s="76">
        <f t="shared" si="28"/>
        <v>10</v>
      </c>
      <c r="G211" s="76">
        <f t="shared" si="29"/>
        <v>0</v>
      </c>
      <c r="H211" s="125">
        <f t="shared" si="30"/>
        <v>10</v>
      </c>
      <c r="I211" s="92">
        <f>I212</f>
        <v>10000</v>
      </c>
      <c r="J211" s="92">
        <f>J212</f>
        <v>0</v>
      </c>
      <c r="K211" s="57"/>
      <c r="L211" s="68"/>
    </row>
    <row r="212" spans="1:12" s="2" customFormat="1" ht="39.75" customHeight="1">
      <c r="A212" s="77" t="s">
        <v>222</v>
      </c>
      <c r="B212" s="13">
        <v>303</v>
      </c>
      <c r="C212" s="14">
        <v>503</v>
      </c>
      <c r="D212" s="52" t="s">
        <v>385</v>
      </c>
      <c r="E212" s="13">
        <v>240</v>
      </c>
      <c r="F212" s="76">
        <f t="shared" si="28"/>
        <v>10</v>
      </c>
      <c r="G212" s="76">
        <f t="shared" si="29"/>
        <v>0</v>
      </c>
      <c r="H212" s="125">
        <f t="shared" si="30"/>
        <v>10</v>
      </c>
      <c r="I212" s="92">
        <v>10000</v>
      </c>
      <c r="J212" s="92"/>
      <c r="K212" s="57"/>
      <c r="L212" s="68"/>
    </row>
    <row r="213" spans="1:12" s="2" customFormat="1" ht="21" customHeight="1">
      <c r="A213" s="78" t="s">
        <v>187</v>
      </c>
      <c r="B213" s="13">
        <v>303</v>
      </c>
      <c r="C213" s="14">
        <v>503</v>
      </c>
      <c r="D213" s="52" t="s">
        <v>386</v>
      </c>
      <c r="E213" s="13"/>
      <c r="F213" s="76">
        <f t="shared" si="28"/>
        <v>116.9</v>
      </c>
      <c r="G213" s="76">
        <f t="shared" si="29"/>
        <v>480</v>
      </c>
      <c r="H213" s="125">
        <f t="shared" si="30"/>
        <v>596.9</v>
      </c>
      <c r="I213" s="92">
        <f>I214</f>
        <v>116948.33</v>
      </c>
      <c r="J213" s="92">
        <f>J214</f>
        <v>480000</v>
      </c>
      <c r="K213" s="57"/>
      <c r="L213" s="68"/>
    </row>
    <row r="214" spans="1:12" s="2" customFormat="1" ht="36" customHeight="1">
      <c r="A214" s="78" t="s">
        <v>258</v>
      </c>
      <c r="B214" s="13">
        <v>303</v>
      </c>
      <c r="C214" s="14">
        <v>503</v>
      </c>
      <c r="D214" s="52" t="s">
        <v>386</v>
      </c>
      <c r="E214" s="13">
        <v>200</v>
      </c>
      <c r="F214" s="76">
        <f t="shared" si="28"/>
        <v>116.9</v>
      </c>
      <c r="G214" s="76">
        <f t="shared" si="29"/>
        <v>480</v>
      </c>
      <c r="H214" s="125">
        <f t="shared" si="30"/>
        <v>596.9</v>
      </c>
      <c r="I214" s="92">
        <f>I215</f>
        <v>116948.33</v>
      </c>
      <c r="J214" s="92">
        <f>J215</f>
        <v>480000</v>
      </c>
      <c r="K214" s="57"/>
      <c r="L214" s="68"/>
    </row>
    <row r="215" spans="1:13" s="2" customFormat="1" ht="36" customHeight="1">
      <c r="A215" s="77" t="s">
        <v>222</v>
      </c>
      <c r="B215" s="13">
        <v>303</v>
      </c>
      <c r="C215" s="14">
        <v>503</v>
      </c>
      <c r="D215" s="52" t="s">
        <v>386</v>
      </c>
      <c r="E215" s="13">
        <v>240</v>
      </c>
      <c r="F215" s="76">
        <f t="shared" si="28"/>
        <v>116.9</v>
      </c>
      <c r="G215" s="76">
        <f t="shared" si="29"/>
        <v>480</v>
      </c>
      <c r="H215" s="125">
        <f t="shared" si="30"/>
        <v>596.9</v>
      </c>
      <c r="I215" s="92">
        <f>24448.33+92500</f>
        <v>116948.33</v>
      </c>
      <c r="J215" s="92">
        <v>480000</v>
      </c>
      <c r="K215" s="57"/>
      <c r="L215" s="70"/>
      <c r="M215" s="3"/>
    </row>
    <row r="216" spans="1:13" s="2" customFormat="1" ht="39.75" customHeight="1" hidden="1">
      <c r="A216" s="77" t="s">
        <v>283</v>
      </c>
      <c r="B216" s="13">
        <v>303</v>
      </c>
      <c r="C216" s="14">
        <v>503</v>
      </c>
      <c r="D216" s="49" t="s">
        <v>285</v>
      </c>
      <c r="E216" s="13"/>
      <c r="F216" s="76">
        <f t="shared" si="28"/>
        <v>0</v>
      </c>
      <c r="G216" s="76">
        <f t="shared" si="29"/>
        <v>0</v>
      </c>
      <c r="H216" s="125">
        <f t="shared" si="30"/>
        <v>0</v>
      </c>
      <c r="I216" s="92">
        <f>I217+I219</f>
        <v>0</v>
      </c>
      <c r="J216" s="92">
        <f>J217+J219</f>
        <v>0</v>
      </c>
      <c r="K216" s="57"/>
      <c r="L216" s="70"/>
      <c r="M216" s="3"/>
    </row>
    <row r="217" spans="1:13" s="2" customFormat="1" ht="42" customHeight="1" hidden="1">
      <c r="A217" s="78" t="s">
        <v>258</v>
      </c>
      <c r="B217" s="13">
        <v>303</v>
      </c>
      <c r="C217" s="14">
        <v>503</v>
      </c>
      <c r="D217" s="49" t="s">
        <v>285</v>
      </c>
      <c r="E217" s="13">
        <v>200</v>
      </c>
      <c r="F217" s="76">
        <f t="shared" si="28"/>
        <v>0</v>
      </c>
      <c r="G217" s="76">
        <f t="shared" si="29"/>
        <v>0</v>
      </c>
      <c r="H217" s="125">
        <f t="shared" si="30"/>
        <v>0</v>
      </c>
      <c r="I217" s="92">
        <f>I218</f>
        <v>0</v>
      </c>
      <c r="J217" s="92">
        <f>J218</f>
        <v>0</v>
      </c>
      <c r="K217" s="57"/>
      <c r="L217" s="70"/>
      <c r="M217" s="3"/>
    </row>
    <row r="218" spans="1:13" s="2" customFormat="1" ht="36" customHeight="1" hidden="1">
      <c r="A218" s="77" t="s">
        <v>222</v>
      </c>
      <c r="B218" s="13">
        <v>303</v>
      </c>
      <c r="C218" s="14">
        <v>503</v>
      </c>
      <c r="D218" s="49" t="s">
        <v>285</v>
      </c>
      <c r="E218" s="13">
        <v>240</v>
      </c>
      <c r="F218" s="76">
        <f t="shared" si="28"/>
        <v>0</v>
      </c>
      <c r="G218" s="76">
        <f t="shared" si="29"/>
        <v>0</v>
      </c>
      <c r="H218" s="125">
        <f t="shared" si="30"/>
        <v>0</v>
      </c>
      <c r="I218" s="92"/>
      <c r="J218" s="92"/>
      <c r="K218" s="57"/>
      <c r="L218" s="70"/>
      <c r="M218" s="3"/>
    </row>
    <row r="219" spans="1:13" s="2" customFormat="1" ht="24" customHeight="1" hidden="1">
      <c r="A219" s="77" t="s">
        <v>218</v>
      </c>
      <c r="B219" s="13">
        <v>303</v>
      </c>
      <c r="C219" s="14">
        <v>503</v>
      </c>
      <c r="D219" s="49" t="s">
        <v>285</v>
      </c>
      <c r="E219" s="13">
        <v>800</v>
      </c>
      <c r="F219" s="76">
        <f>+ROUND(I219/1000,1)</f>
        <v>0</v>
      </c>
      <c r="G219" s="76">
        <f>+ROUND(J219/1000,1)</f>
        <v>0</v>
      </c>
      <c r="H219" s="125">
        <f>F219+G219</f>
        <v>0</v>
      </c>
      <c r="I219" s="92">
        <f>I220</f>
        <v>0</v>
      </c>
      <c r="J219" s="92">
        <f>J220</f>
        <v>0</v>
      </c>
      <c r="K219" s="57"/>
      <c r="L219" s="70"/>
      <c r="M219" s="3"/>
    </row>
    <row r="220" spans="1:13" s="2" customFormat="1" ht="27" customHeight="1" hidden="1">
      <c r="A220" s="77" t="s">
        <v>211</v>
      </c>
      <c r="B220" s="13">
        <v>303</v>
      </c>
      <c r="C220" s="14">
        <v>503</v>
      </c>
      <c r="D220" s="49" t="s">
        <v>285</v>
      </c>
      <c r="E220" s="13">
        <v>830</v>
      </c>
      <c r="F220" s="76">
        <f>+ROUND(I220/1000,1)</f>
        <v>0</v>
      </c>
      <c r="G220" s="76">
        <f>+ROUND(J220/1000,1)</f>
        <v>0</v>
      </c>
      <c r="H220" s="125">
        <f>F220+G220</f>
        <v>0</v>
      </c>
      <c r="I220" s="92"/>
      <c r="J220" s="92"/>
      <c r="K220" s="57"/>
      <c r="L220" s="70"/>
      <c r="M220" s="3"/>
    </row>
    <row r="221" spans="1:13" s="2" customFormat="1" ht="57.75" customHeight="1">
      <c r="A221" s="77" t="s">
        <v>293</v>
      </c>
      <c r="B221" s="13">
        <v>303</v>
      </c>
      <c r="C221" s="14">
        <v>503</v>
      </c>
      <c r="D221" s="49" t="s">
        <v>366</v>
      </c>
      <c r="E221" s="13"/>
      <c r="F221" s="76">
        <f t="shared" si="28"/>
        <v>41.5</v>
      </c>
      <c r="G221" s="76">
        <f t="shared" si="29"/>
        <v>0</v>
      </c>
      <c r="H221" s="125">
        <f>F221+G221</f>
        <v>41.5</v>
      </c>
      <c r="I221" s="92">
        <f>I222+I228+I231+I225</f>
        <v>41488.19</v>
      </c>
      <c r="J221" s="92">
        <f>J222+J228+J231+J225</f>
        <v>0</v>
      </c>
      <c r="K221" s="57"/>
      <c r="L221" s="70"/>
      <c r="M221" s="3"/>
    </row>
    <row r="222" spans="1:13" s="2" customFormat="1" ht="39.75" customHeight="1">
      <c r="A222" s="77" t="s">
        <v>292</v>
      </c>
      <c r="B222" s="13">
        <v>303</v>
      </c>
      <c r="C222" s="14">
        <v>503</v>
      </c>
      <c r="D222" s="49" t="s">
        <v>367</v>
      </c>
      <c r="E222" s="13"/>
      <c r="F222" s="76">
        <f t="shared" si="28"/>
        <v>29.6</v>
      </c>
      <c r="G222" s="76">
        <f t="shared" si="29"/>
        <v>0</v>
      </c>
      <c r="H222" s="125">
        <f>F222+G222</f>
        <v>29.6</v>
      </c>
      <c r="I222" s="92">
        <f>I223</f>
        <v>29574.99</v>
      </c>
      <c r="J222" s="92">
        <f>J223</f>
        <v>0</v>
      </c>
      <c r="K222" s="57"/>
      <c r="L222" s="70"/>
      <c r="M222" s="3"/>
    </row>
    <row r="223" spans="1:13" s="2" customFormat="1" ht="36" customHeight="1">
      <c r="A223" s="78" t="s">
        <v>258</v>
      </c>
      <c r="B223" s="13">
        <v>303</v>
      </c>
      <c r="C223" s="14">
        <v>503</v>
      </c>
      <c r="D223" s="49" t="s">
        <v>367</v>
      </c>
      <c r="E223" s="13">
        <v>200</v>
      </c>
      <c r="F223" s="76">
        <f t="shared" si="28"/>
        <v>29.6</v>
      </c>
      <c r="G223" s="76">
        <f t="shared" si="29"/>
        <v>0</v>
      </c>
      <c r="H223" s="125">
        <f t="shared" si="30"/>
        <v>29.6</v>
      </c>
      <c r="I223" s="92">
        <f>I224</f>
        <v>29574.99</v>
      </c>
      <c r="J223" s="92">
        <f>J224</f>
        <v>0</v>
      </c>
      <c r="K223" s="57"/>
      <c r="L223" s="70"/>
      <c r="M223" s="3"/>
    </row>
    <row r="224" spans="1:13" s="2" customFormat="1" ht="42.75" customHeight="1">
      <c r="A224" s="77" t="s">
        <v>222</v>
      </c>
      <c r="B224" s="13">
        <v>303</v>
      </c>
      <c r="C224" s="14">
        <v>503</v>
      </c>
      <c r="D224" s="49" t="s">
        <v>367</v>
      </c>
      <c r="E224" s="13">
        <v>240</v>
      </c>
      <c r="F224" s="76">
        <f t="shared" si="28"/>
        <v>29.6</v>
      </c>
      <c r="G224" s="76">
        <f t="shared" si="29"/>
        <v>0</v>
      </c>
      <c r="H224" s="125">
        <f t="shared" si="30"/>
        <v>29.6</v>
      </c>
      <c r="I224" s="92">
        <f>28995.09+579.9</f>
        <v>29574.99</v>
      </c>
      <c r="J224" s="92"/>
      <c r="K224" s="57"/>
      <c r="L224" s="70"/>
      <c r="M224" s="3"/>
    </row>
    <row r="225" spans="1:13" s="2" customFormat="1" ht="62.25" customHeight="1" hidden="1">
      <c r="A225" s="77" t="s">
        <v>309</v>
      </c>
      <c r="B225" s="13">
        <v>303</v>
      </c>
      <c r="C225" s="14">
        <v>503</v>
      </c>
      <c r="D225" s="49" t="s">
        <v>308</v>
      </c>
      <c r="E225" s="13"/>
      <c r="F225" s="76">
        <f aca="true" t="shared" si="31" ref="F225:G227">+ROUND(I225/1000,1)</f>
        <v>0</v>
      </c>
      <c r="G225" s="76">
        <f t="shared" si="31"/>
        <v>0</v>
      </c>
      <c r="H225" s="125">
        <f>F225+G225</f>
        <v>0</v>
      </c>
      <c r="I225" s="92">
        <f>I226</f>
        <v>0</v>
      </c>
      <c r="J225" s="92">
        <f>J226</f>
        <v>0</v>
      </c>
      <c r="K225" s="57"/>
      <c r="L225" s="70"/>
      <c r="M225" s="3"/>
    </row>
    <row r="226" spans="1:13" s="2" customFormat="1" ht="36" customHeight="1" hidden="1">
      <c r="A226" s="78" t="s">
        <v>258</v>
      </c>
      <c r="B226" s="13">
        <v>303</v>
      </c>
      <c r="C226" s="14">
        <v>503</v>
      </c>
      <c r="D226" s="49" t="s">
        <v>308</v>
      </c>
      <c r="E226" s="13">
        <v>200</v>
      </c>
      <c r="F226" s="76">
        <f t="shared" si="31"/>
        <v>0</v>
      </c>
      <c r="G226" s="76">
        <f t="shared" si="31"/>
        <v>0</v>
      </c>
      <c r="H226" s="125">
        <f>F226+G226</f>
        <v>0</v>
      </c>
      <c r="I226" s="92">
        <f>I227</f>
        <v>0</v>
      </c>
      <c r="J226" s="92">
        <f>J227</f>
        <v>0</v>
      </c>
      <c r="K226" s="57"/>
      <c r="L226" s="70"/>
      <c r="M226" s="3"/>
    </row>
    <row r="227" spans="1:13" s="2" customFormat="1" ht="42.75" customHeight="1" hidden="1">
      <c r="A227" s="77" t="s">
        <v>222</v>
      </c>
      <c r="B227" s="13">
        <v>303</v>
      </c>
      <c r="C227" s="14">
        <v>503</v>
      </c>
      <c r="D227" s="49" t="s">
        <v>308</v>
      </c>
      <c r="E227" s="13">
        <v>240</v>
      </c>
      <c r="F227" s="76">
        <f t="shared" si="31"/>
        <v>0</v>
      </c>
      <c r="G227" s="76">
        <f t="shared" si="31"/>
        <v>0</v>
      </c>
      <c r="H227" s="125">
        <f>F227+G227</f>
        <v>0</v>
      </c>
      <c r="I227" s="92">
        <f>102023.59-102023.59</f>
        <v>0</v>
      </c>
      <c r="J227" s="92"/>
      <c r="K227" s="57"/>
      <c r="L227" s="70"/>
      <c r="M227" s="3"/>
    </row>
    <row r="228" spans="1:13" s="2" customFormat="1" ht="47.25" customHeight="1" hidden="1">
      <c r="A228" s="77" t="s">
        <v>302</v>
      </c>
      <c r="B228" s="13">
        <v>303</v>
      </c>
      <c r="C228" s="14">
        <v>503</v>
      </c>
      <c r="D228" s="49" t="s">
        <v>301</v>
      </c>
      <c r="E228" s="13"/>
      <c r="F228" s="76">
        <f t="shared" si="28"/>
        <v>0</v>
      </c>
      <c r="G228" s="76">
        <f t="shared" si="29"/>
        <v>0</v>
      </c>
      <c r="H228" s="125">
        <f t="shared" si="30"/>
        <v>0</v>
      </c>
      <c r="I228" s="92">
        <f>I229</f>
        <v>0</v>
      </c>
      <c r="J228" s="92">
        <f>J229</f>
        <v>0</v>
      </c>
      <c r="K228" s="57"/>
      <c r="L228" s="70"/>
      <c r="M228" s="3"/>
    </row>
    <row r="229" spans="1:13" s="2" customFormat="1" ht="36" customHeight="1" hidden="1">
      <c r="A229" s="78" t="s">
        <v>258</v>
      </c>
      <c r="B229" s="13">
        <v>303</v>
      </c>
      <c r="C229" s="14">
        <v>503</v>
      </c>
      <c r="D229" s="49" t="s">
        <v>301</v>
      </c>
      <c r="E229" s="13">
        <v>200</v>
      </c>
      <c r="F229" s="76">
        <f t="shared" si="28"/>
        <v>0</v>
      </c>
      <c r="G229" s="76">
        <f t="shared" si="29"/>
        <v>0</v>
      </c>
      <c r="H229" s="125">
        <f aca="true" t="shared" si="32" ref="H229:H242">F229+G229</f>
        <v>0</v>
      </c>
      <c r="I229" s="92">
        <f>I230</f>
        <v>0</v>
      </c>
      <c r="J229" s="92">
        <f>J230</f>
        <v>0</v>
      </c>
      <c r="K229" s="57"/>
      <c r="L229" s="70"/>
      <c r="M229" s="3"/>
    </row>
    <row r="230" spans="1:13" s="2" customFormat="1" ht="42.75" customHeight="1" hidden="1">
      <c r="A230" s="77" t="s">
        <v>222</v>
      </c>
      <c r="B230" s="13">
        <v>303</v>
      </c>
      <c r="C230" s="14">
        <v>503</v>
      </c>
      <c r="D230" s="49" t="s">
        <v>301</v>
      </c>
      <c r="E230" s="13">
        <v>240</v>
      </c>
      <c r="F230" s="76">
        <f t="shared" si="28"/>
        <v>0</v>
      </c>
      <c r="G230" s="76">
        <f t="shared" si="29"/>
        <v>0</v>
      </c>
      <c r="H230" s="125">
        <f t="shared" si="32"/>
        <v>0</v>
      </c>
      <c r="I230" s="92"/>
      <c r="J230" s="92"/>
      <c r="K230" s="57"/>
      <c r="L230" s="70"/>
      <c r="M230" s="3"/>
    </row>
    <row r="231" spans="1:13" s="2" customFormat="1" ht="59.25" customHeight="1">
      <c r="A231" s="77" t="s">
        <v>294</v>
      </c>
      <c r="B231" s="13">
        <v>303</v>
      </c>
      <c r="C231" s="14">
        <v>503</v>
      </c>
      <c r="D231" s="49" t="s">
        <v>368</v>
      </c>
      <c r="E231" s="13"/>
      <c r="F231" s="76">
        <f t="shared" si="28"/>
        <v>11.9</v>
      </c>
      <c r="G231" s="76">
        <f t="shared" si="29"/>
        <v>0</v>
      </c>
      <c r="H231" s="125">
        <f t="shared" si="32"/>
        <v>11.9</v>
      </c>
      <c r="I231" s="92">
        <f>I232</f>
        <v>11913.2</v>
      </c>
      <c r="J231" s="92">
        <f>J232</f>
        <v>0</v>
      </c>
      <c r="K231" s="57"/>
      <c r="L231" s="70"/>
      <c r="M231" s="3"/>
    </row>
    <row r="232" spans="1:13" s="2" customFormat="1" ht="36" customHeight="1">
      <c r="A232" s="78" t="s">
        <v>258</v>
      </c>
      <c r="B232" s="13">
        <v>303</v>
      </c>
      <c r="C232" s="14">
        <v>503</v>
      </c>
      <c r="D232" s="49" t="s">
        <v>368</v>
      </c>
      <c r="E232" s="13">
        <v>200</v>
      </c>
      <c r="F232" s="76">
        <f aca="true" t="shared" si="33" ref="F232:G242">+ROUND(I232/1000,1)</f>
        <v>11.9</v>
      </c>
      <c r="G232" s="76">
        <f t="shared" si="33"/>
        <v>0</v>
      </c>
      <c r="H232" s="125">
        <f t="shared" si="32"/>
        <v>11.9</v>
      </c>
      <c r="I232" s="92">
        <f>I233</f>
        <v>11913.2</v>
      </c>
      <c r="J232" s="92">
        <f>J233</f>
        <v>0</v>
      </c>
      <c r="K232" s="57"/>
      <c r="L232" s="70"/>
      <c r="M232" s="3"/>
    </row>
    <row r="233" spans="1:13" s="2" customFormat="1" ht="42.75" customHeight="1">
      <c r="A233" s="77" t="s">
        <v>222</v>
      </c>
      <c r="B233" s="13">
        <v>303</v>
      </c>
      <c r="C233" s="14">
        <v>503</v>
      </c>
      <c r="D233" s="49" t="s">
        <v>368</v>
      </c>
      <c r="E233" s="13">
        <v>240</v>
      </c>
      <c r="F233" s="76">
        <f t="shared" si="33"/>
        <v>11.9</v>
      </c>
      <c r="G233" s="76">
        <f t="shared" si="33"/>
        <v>0</v>
      </c>
      <c r="H233" s="125">
        <f t="shared" si="32"/>
        <v>11.9</v>
      </c>
      <c r="I233" s="92">
        <v>11913.2</v>
      </c>
      <c r="J233" s="92"/>
      <c r="K233" s="57"/>
      <c r="L233" s="70"/>
      <c r="M233" s="3"/>
    </row>
    <row r="234" spans="1:13" s="2" customFormat="1" ht="25.5" customHeight="1" hidden="1">
      <c r="A234" s="77" t="s">
        <v>15</v>
      </c>
      <c r="B234" s="13">
        <v>303</v>
      </c>
      <c r="C234" s="14">
        <v>503</v>
      </c>
      <c r="D234" s="49" t="s">
        <v>306</v>
      </c>
      <c r="E234" s="13"/>
      <c r="F234" s="76">
        <f aca="true" t="shared" si="34" ref="F234:G236">+ROUND(I234/1000,1)</f>
        <v>0</v>
      </c>
      <c r="G234" s="76">
        <f t="shared" si="34"/>
        <v>0</v>
      </c>
      <c r="H234" s="125">
        <f>F234+G234</f>
        <v>0</v>
      </c>
      <c r="I234" s="92">
        <f aca="true" t="shared" si="35" ref="I234:J237">I235</f>
        <v>0</v>
      </c>
      <c r="J234" s="92">
        <f t="shared" si="35"/>
        <v>0</v>
      </c>
      <c r="K234" s="57"/>
      <c r="L234" s="70"/>
      <c r="M234" s="3"/>
    </row>
    <row r="235" spans="1:13" s="2" customFormat="1" ht="39.75" customHeight="1" hidden="1">
      <c r="A235" s="156" t="s">
        <v>307</v>
      </c>
      <c r="B235" s="13">
        <v>303</v>
      </c>
      <c r="C235" s="14">
        <v>503</v>
      </c>
      <c r="D235" s="49" t="s">
        <v>304</v>
      </c>
      <c r="E235" s="13"/>
      <c r="F235" s="76">
        <f t="shared" si="34"/>
        <v>0</v>
      </c>
      <c r="G235" s="76">
        <f t="shared" si="34"/>
        <v>0</v>
      </c>
      <c r="H235" s="125">
        <f>F235+G235</f>
        <v>0</v>
      </c>
      <c r="I235" s="92">
        <f t="shared" si="35"/>
        <v>0</v>
      </c>
      <c r="J235" s="92">
        <f t="shared" si="35"/>
        <v>0</v>
      </c>
      <c r="K235" s="57"/>
      <c r="L235" s="70"/>
      <c r="M235" s="3"/>
    </row>
    <row r="236" spans="1:12" s="2" customFormat="1" ht="68.25" customHeight="1" hidden="1">
      <c r="A236" s="149" t="s">
        <v>303</v>
      </c>
      <c r="B236" s="13">
        <v>303</v>
      </c>
      <c r="C236" s="14">
        <v>503</v>
      </c>
      <c r="D236" s="49" t="s">
        <v>305</v>
      </c>
      <c r="E236" s="12"/>
      <c r="F236" s="76">
        <f t="shared" si="34"/>
        <v>0</v>
      </c>
      <c r="G236" s="76">
        <f t="shared" si="34"/>
        <v>0</v>
      </c>
      <c r="H236" s="125">
        <f>F236+G236</f>
        <v>0</v>
      </c>
      <c r="I236" s="92">
        <f t="shared" si="35"/>
        <v>0</v>
      </c>
      <c r="J236" s="92">
        <f t="shared" si="35"/>
        <v>0</v>
      </c>
      <c r="K236" s="57"/>
      <c r="L236" s="151"/>
    </row>
    <row r="237" spans="1:12" s="2" customFormat="1" ht="24" customHeight="1" hidden="1">
      <c r="A237" s="131" t="s">
        <v>215</v>
      </c>
      <c r="B237" s="13">
        <v>303</v>
      </c>
      <c r="C237" s="14">
        <v>503</v>
      </c>
      <c r="D237" s="49" t="s">
        <v>305</v>
      </c>
      <c r="E237" s="12">
        <v>500</v>
      </c>
      <c r="F237" s="76">
        <f t="shared" si="33"/>
        <v>0</v>
      </c>
      <c r="G237" s="76">
        <f t="shared" si="33"/>
        <v>0</v>
      </c>
      <c r="H237" s="125">
        <f t="shared" si="32"/>
        <v>0</v>
      </c>
      <c r="I237" s="92">
        <f t="shared" si="35"/>
        <v>0</v>
      </c>
      <c r="J237" s="92">
        <f t="shared" si="35"/>
        <v>0</v>
      </c>
      <c r="K237" s="57"/>
      <c r="L237" s="152"/>
    </row>
    <row r="238" spans="1:12" s="2" customFormat="1" ht="20.25" customHeight="1" hidden="1">
      <c r="A238" s="77" t="s">
        <v>15</v>
      </c>
      <c r="B238" s="13">
        <v>303</v>
      </c>
      <c r="C238" s="14">
        <v>503</v>
      </c>
      <c r="D238" s="49" t="s">
        <v>305</v>
      </c>
      <c r="E238" s="12">
        <v>540</v>
      </c>
      <c r="F238" s="76">
        <f t="shared" si="33"/>
        <v>0</v>
      </c>
      <c r="G238" s="76">
        <f t="shared" si="33"/>
        <v>0</v>
      </c>
      <c r="H238" s="125">
        <f t="shared" si="32"/>
        <v>0</v>
      </c>
      <c r="I238" s="92"/>
      <c r="J238" s="92"/>
      <c r="K238" s="57"/>
      <c r="L238" s="152"/>
    </row>
    <row r="239" spans="1:12" s="2" customFormat="1" ht="29.25" customHeight="1" hidden="1">
      <c r="A239" s="139" t="s">
        <v>227</v>
      </c>
      <c r="B239" s="13">
        <v>303</v>
      </c>
      <c r="C239" s="14">
        <v>503</v>
      </c>
      <c r="D239" s="49" t="s">
        <v>117</v>
      </c>
      <c r="E239" s="13"/>
      <c r="F239" s="76">
        <f t="shared" si="33"/>
        <v>0</v>
      </c>
      <c r="G239" s="76">
        <f t="shared" si="33"/>
        <v>0</v>
      </c>
      <c r="H239" s="125">
        <f t="shared" si="32"/>
        <v>0</v>
      </c>
      <c r="I239" s="92">
        <f aca="true" t="shared" si="36" ref="I239:J241">I240</f>
        <v>0</v>
      </c>
      <c r="J239" s="92">
        <f t="shared" si="36"/>
        <v>0</v>
      </c>
      <c r="K239" s="57"/>
      <c r="L239" s="68"/>
    </row>
    <row r="240" spans="1:12" s="2" customFormat="1" ht="24" customHeight="1" hidden="1">
      <c r="A240" s="100" t="s">
        <v>51</v>
      </c>
      <c r="B240" s="13">
        <v>303</v>
      </c>
      <c r="C240" s="14">
        <v>503</v>
      </c>
      <c r="D240" s="49" t="s">
        <v>105</v>
      </c>
      <c r="E240" s="13"/>
      <c r="F240" s="76">
        <f t="shared" si="33"/>
        <v>0</v>
      </c>
      <c r="G240" s="76">
        <f t="shared" si="33"/>
        <v>0</v>
      </c>
      <c r="H240" s="125">
        <f t="shared" si="32"/>
        <v>0</v>
      </c>
      <c r="I240" s="92">
        <f t="shared" si="36"/>
        <v>0</v>
      </c>
      <c r="J240" s="92">
        <f t="shared" si="36"/>
        <v>0</v>
      </c>
      <c r="K240" s="57"/>
      <c r="L240" s="68"/>
    </row>
    <row r="241" spans="1:12" s="2" customFormat="1" ht="43.5" customHeight="1" hidden="1">
      <c r="A241" s="78" t="s">
        <v>258</v>
      </c>
      <c r="B241" s="13">
        <v>303</v>
      </c>
      <c r="C241" s="14">
        <v>503</v>
      </c>
      <c r="D241" s="49" t="s">
        <v>105</v>
      </c>
      <c r="E241" s="15">
        <v>200</v>
      </c>
      <c r="F241" s="76">
        <f t="shared" si="33"/>
        <v>0</v>
      </c>
      <c r="G241" s="76">
        <f t="shared" si="33"/>
        <v>0</v>
      </c>
      <c r="H241" s="125">
        <f t="shared" si="32"/>
        <v>0</v>
      </c>
      <c r="I241" s="92">
        <f t="shared" si="36"/>
        <v>0</v>
      </c>
      <c r="J241" s="92">
        <f t="shared" si="36"/>
        <v>0</v>
      </c>
      <c r="K241" s="57"/>
      <c r="L241" s="68"/>
    </row>
    <row r="242" spans="1:12" s="2" customFormat="1" ht="39" customHeight="1" hidden="1">
      <c r="A242" s="77" t="s">
        <v>210</v>
      </c>
      <c r="B242" s="13">
        <v>303</v>
      </c>
      <c r="C242" s="14">
        <v>503</v>
      </c>
      <c r="D242" s="49" t="s">
        <v>105</v>
      </c>
      <c r="E242" s="15">
        <v>240</v>
      </c>
      <c r="F242" s="76">
        <f t="shared" si="33"/>
        <v>0</v>
      </c>
      <c r="G242" s="76">
        <f t="shared" si="33"/>
        <v>0</v>
      </c>
      <c r="H242" s="125">
        <f t="shared" si="32"/>
        <v>0</v>
      </c>
      <c r="I242" s="92"/>
      <c r="J242" s="92"/>
      <c r="K242" s="57"/>
      <c r="L242" s="68"/>
    </row>
    <row r="243" spans="1:12" s="2" customFormat="1" ht="20.25" customHeight="1">
      <c r="A243" s="128" t="s">
        <v>286</v>
      </c>
      <c r="B243" s="17">
        <v>303</v>
      </c>
      <c r="C243" s="18">
        <v>505</v>
      </c>
      <c r="D243" s="51"/>
      <c r="E243" s="17"/>
      <c r="F243" s="76">
        <f t="shared" si="28"/>
        <v>4141.8</v>
      </c>
      <c r="G243" s="76">
        <f t="shared" si="29"/>
        <v>307</v>
      </c>
      <c r="H243" s="76">
        <f>F243+G243-0.1</f>
        <v>4448.7</v>
      </c>
      <c r="I243" s="91">
        <f>I244+I248</f>
        <v>4141751.75</v>
      </c>
      <c r="J243" s="91">
        <f>J244+J248</f>
        <v>307000</v>
      </c>
      <c r="K243" s="57"/>
      <c r="L243" s="152"/>
    </row>
    <row r="244" spans="1:12" s="2" customFormat="1" ht="39.75" customHeight="1" hidden="1">
      <c r="A244" s="129" t="s">
        <v>49</v>
      </c>
      <c r="B244" s="13">
        <v>303</v>
      </c>
      <c r="C244" s="14">
        <v>505</v>
      </c>
      <c r="D244" s="50" t="s">
        <v>94</v>
      </c>
      <c r="E244" s="13"/>
      <c r="F244" s="76">
        <f t="shared" si="28"/>
        <v>0</v>
      </c>
      <c r="G244" s="76">
        <f t="shared" si="29"/>
        <v>0</v>
      </c>
      <c r="H244" s="125">
        <f t="shared" si="30"/>
        <v>0</v>
      </c>
      <c r="I244" s="92">
        <f aca="true" t="shared" si="37" ref="I244:J246">I245</f>
        <v>0</v>
      </c>
      <c r="J244" s="92">
        <f t="shared" si="37"/>
        <v>0</v>
      </c>
      <c r="K244" s="57"/>
      <c r="L244" s="152"/>
    </row>
    <row r="245" spans="1:12" s="3" customFormat="1" ht="54" hidden="1">
      <c r="A245" s="129" t="s">
        <v>50</v>
      </c>
      <c r="B245" s="13">
        <v>303</v>
      </c>
      <c r="C245" s="14">
        <v>505</v>
      </c>
      <c r="D245" s="50" t="s">
        <v>101</v>
      </c>
      <c r="E245" s="13"/>
      <c r="F245" s="76">
        <f t="shared" si="28"/>
        <v>0</v>
      </c>
      <c r="G245" s="76">
        <f t="shared" si="29"/>
        <v>0</v>
      </c>
      <c r="H245" s="125">
        <f t="shared" si="30"/>
        <v>0</v>
      </c>
      <c r="I245" s="92">
        <f t="shared" si="37"/>
        <v>0</v>
      </c>
      <c r="J245" s="92">
        <f t="shared" si="37"/>
        <v>0</v>
      </c>
      <c r="K245" s="72"/>
      <c r="L245" s="70"/>
    </row>
    <row r="246" spans="1:12" s="2" customFormat="1" ht="72" customHeight="1" hidden="1">
      <c r="A246" s="100" t="s">
        <v>24</v>
      </c>
      <c r="B246" s="13">
        <v>303</v>
      </c>
      <c r="C246" s="14">
        <v>505</v>
      </c>
      <c r="D246" s="50" t="s">
        <v>102</v>
      </c>
      <c r="E246" s="13"/>
      <c r="F246" s="76">
        <f t="shared" si="28"/>
        <v>0</v>
      </c>
      <c r="G246" s="76">
        <f t="shared" si="29"/>
        <v>0</v>
      </c>
      <c r="H246" s="125">
        <f t="shared" si="30"/>
        <v>0</v>
      </c>
      <c r="I246" s="92">
        <f t="shared" si="37"/>
        <v>0</v>
      </c>
      <c r="J246" s="92">
        <f t="shared" si="37"/>
        <v>0</v>
      </c>
      <c r="K246" s="57"/>
      <c r="L246" s="68"/>
    </row>
    <row r="247" spans="1:12" s="2" customFormat="1" ht="33" customHeight="1" hidden="1">
      <c r="A247" s="131" t="s">
        <v>15</v>
      </c>
      <c r="B247" s="13">
        <v>303</v>
      </c>
      <c r="C247" s="14">
        <v>505</v>
      </c>
      <c r="D247" s="50" t="s">
        <v>102</v>
      </c>
      <c r="E247" s="13">
        <v>540</v>
      </c>
      <c r="F247" s="76">
        <f t="shared" si="28"/>
        <v>0</v>
      </c>
      <c r="G247" s="76">
        <f t="shared" si="29"/>
        <v>0</v>
      </c>
      <c r="H247" s="125">
        <f t="shared" si="30"/>
        <v>0</v>
      </c>
      <c r="I247" s="92">
        <v>0</v>
      </c>
      <c r="J247" s="92"/>
      <c r="K247" s="57"/>
      <c r="L247" s="68"/>
    </row>
    <row r="248" spans="1:12" s="2" customFormat="1" ht="24" customHeight="1">
      <c r="A248" s="78" t="s">
        <v>207</v>
      </c>
      <c r="B248" s="13">
        <v>303</v>
      </c>
      <c r="C248" s="14">
        <v>505</v>
      </c>
      <c r="D248" s="52" t="s">
        <v>387</v>
      </c>
      <c r="E248" s="13"/>
      <c r="F248" s="76">
        <f t="shared" si="28"/>
        <v>4141.8</v>
      </c>
      <c r="G248" s="76">
        <f t="shared" si="29"/>
        <v>307</v>
      </c>
      <c r="H248" s="125">
        <f>F248+G248-0.1</f>
        <v>4448.7</v>
      </c>
      <c r="I248" s="92">
        <f>I249+I257</f>
        <v>4141751.75</v>
      </c>
      <c r="J248" s="92">
        <f>J249+J257</f>
        <v>307000</v>
      </c>
      <c r="K248" s="57"/>
      <c r="L248" s="68"/>
    </row>
    <row r="249" spans="1:12" s="3" customFormat="1" ht="40.5" customHeight="1">
      <c r="A249" s="78" t="s">
        <v>208</v>
      </c>
      <c r="B249" s="13">
        <v>303</v>
      </c>
      <c r="C249" s="14">
        <v>505</v>
      </c>
      <c r="D249" s="52" t="s">
        <v>388</v>
      </c>
      <c r="E249" s="13"/>
      <c r="F249" s="76">
        <f t="shared" si="28"/>
        <v>2621.1</v>
      </c>
      <c r="G249" s="76">
        <f t="shared" si="29"/>
        <v>307</v>
      </c>
      <c r="H249" s="125">
        <f>F249+G249-0.1</f>
        <v>2928</v>
      </c>
      <c r="I249" s="92">
        <f>I250+I252+I255</f>
        <v>2621051.75</v>
      </c>
      <c r="J249" s="92">
        <f>J250+J252+J255</f>
        <v>307000</v>
      </c>
      <c r="K249" s="72"/>
      <c r="L249" s="70"/>
    </row>
    <row r="250" spans="1:12" s="3" customFormat="1" ht="63" customHeight="1">
      <c r="A250" s="77" t="s">
        <v>213</v>
      </c>
      <c r="B250" s="13">
        <v>303</v>
      </c>
      <c r="C250" s="14">
        <v>505</v>
      </c>
      <c r="D250" s="52" t="s">
        <v>388</v>
      </c>
      <c r="E250" s="13">
        <v>100</v>
      </c>
      <c r="F250" s="76">
        <f t="shared" si="28"/>
        <v>2171.9</v>
      </c>
      <c r="G250" s="76">
        <f t="shared" si="29"/>
        <v>0</v>
      </c>
      <c r="H250" s="125">
        <f t="shared" si="30"/>
        <v>2171.9</v>
      </c>
      <c r="I250" s="92">
        <f>I251</f>
        <v>2171938.86</v>
      </c>
      <c r="J250" s="92">
        <f>J251</f>
        <v>0</v>
      </c>
      <c r="K250" s="72"/>
      <c r="L250" s="70"/>
    </row>
    <row r="251" spans="1:13" s="2" customFormat="1" ht="24.75" customHeight="1">
      <c r="A251" s="78" t="s">
        <v>271</v>
      </c>
      <c r="B251" s="13">
        <v>303</v>
      </c>
      <c r="C251" s="14">
        <v>505</v>
      </c>
      <c r="D251" s="52" t="s">
        <v>388</v>
      </c>
      <c r="E251" s="13">
        <v>110</v>
      </c>
      <c r="F251" s="76">
        <f t="shared" si="28"/>
        <v>2171.9</v>
      </c>
      <c r="G251" s="76">
        <f t="shared" si="29"/>
        <v>0</v>
      </c>
      <c r="H251" s="125">
        <f t="shared" si="30"/>
        <v>2171.9</v>
      </c>
      <c r="I251" s="92">
        <f>2870791.75+71340+750507.11-1520700</f>
        <v>2171938.86</v>
      </c>
      <c r="J251" s="92"/>
      <c r="K251" s="57"/>
      <c r="L251" s="70"/>
      <c r="M251" s="3"/>
    </row>
    <row r="252" spans="1:13" s="2" customFormat="1" ht="37.5" customHeight="1">
      <c r="A252" s="78" t="s">
        <v>258</v>
      </c>
      <c r="B252" s="13">
        <v>303</v>
      </c>
      <c r="C252" s="14">
        <v>505</v>
      </c>
      <c r="D252" s="52" t="s">
        <v>388</v>
      </c>
      <c r="E252" s="13">
        <v>200</v>
      </c>
      <c r="F252" s="76">
        <f t="shared" si="28"/>
        <v>449.1</v>
      </c>
      <c r="G252" s="76">
        <f t="shared" si="29"/>
        <v>307</v>
      </c>
      <c r="H252" s="125">
        <f t="shared" si="30"/>
        <v>756.1</v>
      </c>
      <c r="I252" s="92">
        <f>I253</f>
        <v>449112.89</v>
      </c>
      <c r="J252" s="92">
        <f>J253</f>
        <v>307000</v>
      </c>
      <c r="K252" s="57"/>
      <c r="L252" s="70"/>
      <c r="M252" s="3"/>
    </row>
    <row r="253" spans="1:13" s="2" customFormat="1" ht="42" customHeight="1">
      <c r="A253" s="77" t="s">
        <v>221</v>
      </c>
      <c r="B253" s="13">
        <v>303</v>
      </c>
      <c r="C253" s="14">
        <v>505</v>
      </c>
      <c r="D253" s="52" t="s">
        <v>388</v>
      </c>
      <c r="E253" s="13">
        <v>240</v>
      </c>
      <c r="F253" s="76">
        <f t="shared" si="28"/>
        <v>449.1</v>
      </c>
      <c r="G253" s="76">
        <f t="shared" si="29"/>
        <v>307</v>
      </c>
      <c r="H253" s="125">
        <f t="shared" si="30"/>
        <v>756.1</v>
      </c>
      <c r="I253" s="92">
        <f>70769+303773.9+56000+2000+5000+11569.99</f>
        <v>449112.89</v>
      </c>
      <c r="J253" s="92">
        <v>307000</v>
      </c>
      <c r="K253" s="57"/>
      <c r="L253" s="70"/>
      <c r="M253" s="3"/>
    </row>
    <row r="254" spans="1:13" s="2" customFormat="1" ht="36" hidden="1">
      <c r="A254" s="77" t="s">
        <v>210</v>
      </c>
      <c r="B254" s="13">
        <v>303</v>
      </c>
      <c r="C254" s="14">
        <v>505</v>
      </c>
      <c r="D254" s="52" t="s">
        <v>212</v>
      </c>
      <c r="E254" s="13">
        <v>244</v>
      </c>
      <c r="F254" s="76">
        <f t="shared" si="28"/>
        <v>0</v>
      </c>
      <c r="G254" s="76">
        <f t="shared" si="29"/>
        <v>0</v>
      </c>
      <c r="H254" s="125">
        <f t="shared" si="30"/>
        <v>0</v>
      </c>
      <c r="I254" s="92"/>
      <c r="J254" s="92"/>
      <c r="K254" s="57"/>
      <c r="L254" s="70"/>
      <c r="M254" s="3"/>
    </row>
    <row r="255" spans="1:13" s="2" customFormat="1" ht="18" hidden="1">
      <c r="A255" s="77" t="s">
        <v>218</v>
      </c>
      <c r="B255" s="13">
        <v>303</v>
      </c>
      <c r="C255" s="14">
        <v>505</v>
      </c>
      <c r="D255" s="52" t="s">
        <v>388</v>
      </c>
      <c r="E255" s="13">
        <v>800</v>
      </c>
      <c r="F255" s="76">
        <f t="shared" si="28"/>
        <v>0</v>
      </c>
      <c r="G255" s="76">
        <f t="shared" si="29"/>
        <v>0</v>
      </c>
      <c r="H255" s="125">
        <f t="shared" si="30"/>
        <v>0</v>
      </c>
      <c r="I255" s="92">
        <f>I256</f>
        <v>0</v>
      </c>
      <c r="J255" s="92">
        <f>J256</f>
        <v>0</v>
      </c>
      <c r="K255" s="57"/>
      <c r="L255" s="70"/>
      <c r="M255" s="3"/>
    </row>
    <row r="256" spans="1:13" s="2" customFormat="1" ht="18" hidden="1">
      <c r="A256" s="77" t="s">
        <v>220</v>
      </c>
      <c r="B256" s="13">
        <v>303</v>
      </c>
      <c r="C256" s="14">
        <v>505</v>
      </c>
      <c r="D256" s="52" t="s">
        <v>388</v>
      </c>
      <c r="E256" s="13">
        <v>850</v>
      </c>
      <c r="F256" s="76">
        <f t="shared" si="28"/>
        <v>0</v>
      </c>
      <c r="G256" s="76">
        <f t="shared" si="29"/>
        <v>0</v>
      </c>
      <c r="H256" s="125">
        <f t="shared" si="30"/>
        <v>0</v>
      </c>
      <c r="I256" s="92"/>
      <c r="J256" s="92"/>
      <c r="K256" s="57"/>
      <c r="L256" s="70"/>
      <c r="M256" s="3"/>
    </row>
    <row r="257" spans="1:13" s="2" customFormat="1" ht="60" customHeight="1">
      <c r="A257" s="198" t="s">
        <v>324</v>
      </c>
      <c r="B257" s="13">
        <v>303</v>
      </c>
      <c r="C257" s="14">
        <v>505</v>
      </c>
      <c r="D257" s="52" t="s">
        <v>389</v>
      </c>
      <c r="E257" s="13"/>
      <c r="F257" s="76">
        <f aca="true" t="shared" si="38" ref="F257:F307">+ROUND(I257/1000,1)</f>
        <v>1520.7</v>
      </c>
      <c r="G257" s="76">
        <f aca="true" t="shared" si="39" ref="G257:G307">+ROUND(J257/1000,1)</f>
        <v>0</v>
      </c>
      <c r="H257" s="125">
        <f aca="true" t="shared" si="40" ref="H257:H300">F257+G257</f>
        <v>1520.7</v>
      </c>
      <c r="I257" s="92">
        <f>I258</f>
        <v>1520700</v>
      </c>
      <c r="J257" s="92">
        <f>J258</f>
        <v>0</v>
      </c>
      <c r="K257" s="57"/>
      <c r="L257" s="70"/>
      <c r="M257" s="3"/>
    </row>
    <row r="258" spans="1:13" s="2" customFormat="1" ht="60.75" customHeight="1">
      <c r="A258" s="77" t="s">
        <v>213</v>
      </c>
      <c r="B258" s="13">
        <v>303</v>
      </c>
      <c r="C258" s="14">
        <v>505</v>
      </c>
      <c r="D258" s="52" t="s">
        <v>389</v>
      </c>
      <c r="E258" s="13">
        <v>100</v>
      </c>
      <c r="F258" s="76">
        <f t="shared" si="38"/>
        <v>1520.7</v>
      </c>
      <c r="G258" s="76">
        <f t="shared" si="39"/>
        <v>0</v>
      </c>
      <c r="H258" s="125">
        <f t="shared" si="40"/>
        <v>1520.7</v>
      </c>
      <c r="I258" s="92">
        <f>I259</f>
        <v>1520700</v>
      </c>
      <c r="J258" s="92">
        <f>J259</f>
        <v>0</v>
      </c>
      <c r="K258" s="57"/>
      <c r="L258" s="70"/>
      <c r="M258" s="3"/>
    </row>
    <row r="259" spans="1:13" s="2" customFormat="1" ht="21.75" customHeight="1">
      <c r="A259" s="78" t="s">
        <v>271</v>
      </c>
      <c r="B259" s="13">
        <v>303</v>
      </c>
      <c r="C259" s="14">
        <v>505</v>
      </c>
      <c r="D259" s="52" t="s">
        <v>389</v>
      </c>
      <c r="E259" s="13">
        <v>110</v>
      </c>
      <c r="F259" s="76">
        <f t="shared" si="38"/>
        <v>1520.7</v>
      </c>
      <c r="G259" s="76">
        <f t="shared" si="39"/>
        <v>0</v>
      </c>
      <c r="H259" s="125">
        <f t="shared" si="40"/>
        <v>1520.7</v>
      </c>
      <c r="I259" s="92">
        <v>1520700</v>
      </c>
      <c r="J259" s="92"/>
      <c r="K259" s="57"/>
      <c r="L259" s="70"/>
      <c r="M259" s="3"/>
    </row>
    <row r="260" spans="1:12" s="3" customFormat="1" ht="17.25">
      <c r="A260" s="128" t="s">
        <v>11</v>
      </c>
      <c r="B260" s="17">
        <v>303</v>
      </c>
      <c r="C260" s="18">
        <v>700</v>
      </c>
      <c r="D260" s="53"/>
      <c r="E260" s="17"/>
      <c r="F260" s="76">
        <f t="shared" si="38"/>
        <v>5</v>
      </c>
      <c r="G260" s="76">
        <f t="shared" si="39"/>
        <v>0</v>
      </c>
      <c r="H260" s="76">
        <f t="shared" si="40"/>
        <v>5</v>
      </c>
      <c r="I260" s="91">
        <f>I261</f>
        <v>5000</v>
      </c>
      <c r="J260" s="91">
        <f>J261</f>
        <v>0</v>
      </c>
      <c r="K260" s="72"/>
      <c r="L260" s="70"/>
    </row>
    <row r="261" spans="1:12" s="2" customFormat="1" ht="20.25" customHeight="1">
      <c r="A261" s="128" t="s">
        <v>174</v>
      </c>
      <c r="B261" s="17">
        <v>303</v>
      </c>
      <c r="C261" s="18">
        <v>707</v>
      </c>
      <c r="D261" s="53"/>
      <c r="E261" s="17"/>
      <c r="F261" s="76">
        <f t="shared" si="38"/>
        <v>5</v>
      </c>
      <c r="G261" s="76">
        <f t="shared" si="39"/>
        <v>0</v>
      </c>
      <c r="H261" s="76">
        <f t="shared" si="40"/>
        <v>5</v>
      </c>
      <c r="I261" s="91">
        <f>I266+I262</f>
        <v>5000</v>
      </c>
      <c r="J261" s="91">
        <f>J266+J262</f>
        <v>0</v>
      </c>
      <c r="K261" s="57"/>
      <c r="L261" s="68"/>
    </row>
    <row r="262" spans="1:12" s="2" customFormat="1" ht="39" customHeight="1">
      <c r="A262" s="139" t="s">
        <v>295</v>
      </c>
      <c r="B262" s="13">
        <v>303</v>
      </c>
      <c r="C262" s="14">
        <v>707</v>
      </c>
      <c r="D262" s="49" t="s">
        <v>390</v>
      </c>
      <c r="E262" s="12"/>
      <c r="F262" s="76">
        <f t="shared" si="38"/>
        <v>5</v>
      </c>
      <c r="G262" s="76">
        <f t="shared" si="39"/>
        <v>0</v>
      </c>
      <c r="H262" s="125">
        <f t="shared" si="40"/>
        <v>5</v>
      </c>
      <c r="I262" s="92">
        <f aca="true" t="shared" si="41" ref="I262:J264">I263</f>
        <v>5000</v>
      </c>
      <c r="J262" s="92">
        <f t="shared" si="41"/>
        <v>0</v>
      </c>
      <c r="K262" s="57"/>
      <c r="L262" s="68"/>
    </row>
    <row r="263" spans="1:12" s="2" customFormat="1" ht="29.25" customHeight="1">
      <c r="A263" s="131" t="s">
        <v>296</v>
      </c>
      <c r="B263" s="13">
        <v>303</v>
      </c>
      <c r="C263" s="14">
        <v>707</v>
      </c>
      <c r="D263" s="49" t="s">
        <v>391</v>
      </c>
      <c r="E263" s="12"/>
      <c r="F263" s="76">
        <f t="shared" si="38"/>
        <v>5</v>
      </c>
      <c r="G263" s="76">
        <f t="shared" si="39"/>
        <v>0</v>
      </c>
      <c r="H263" s="125">
        <f t="shared" si="40"/>
        <v>5</v>
      </c>
      <c r="I263" s="92">
        <f t="shared" si="41"/>
        <v>5000</v>
      </c>
      <c r="J263" s="92">
        <f t="shared" si="41"/>
        <v>0</v>
      </c>
      <c r="K263" s="57"/>
      <c r="L263" s="68"/>
    </row>
    <row r="264" spans="1:12" s="2" customFormat="1" ht="39" customHeight="1">
      <c r="A264" s="131" t="s">
        <v>258</v>
      </c>
      <c r="B264" s="13">
        <v>303</v>
      </c>
      <c r="C264" s="14">
        <v>707</v>
      </c>
      <c r="D264" s="49" t="s">
        <v>391</v>
      </c>
      <c r="E264" s="12">
        <v>200</v>
      </c>
      <c r="F264" s="76">
        <f t="shared" si="38"/>
        <v>5</v>
      </c>
      <c r="G264" s="76">
        <f t="shared" si="39"/>
        <v>0</v>
      </c>
      <c r="H264" s="125">
        <f t="shared" si="40"/>
        <v>5</v>
      </c>
      <c r="I264" s="92">
        <f t="shared" si="41"/>
        <v>5000</v>
      </c>
      <c r="J264" s="92">
        <f t="shared" si="41"/>
        <v>0</v>
      </c>
      <c r="K264" s="57"/>
      <c r="L264" s="68"/>
    </row>
    <row r="265" spans="1:12" s="2" customFormat="1" ht="37.5" customHeight="1">
      <c r="A265" s="77" t="s">
        <v>210</v>
      </c>
      <c r="B265" s="13">
        <v>303</v>
      </c>
      <c r="C265" s="14">
        <v>707</v>
      </c>
      <c r="D265" s="49" t="s">
        <v>391</v>
      </c>
      <c r="E265" s="12">
        <v>240</v>
      </c>
      <c r="F265" s="76">
        <f t="shared" si="38"/>
        <v>5</v>
      </c>
      <c r="G265" s="76">
        <f t="shared" si="39"/>
        <v>0</v>
      </c>
      <c r="H265" s="125">
        <f t="shared" si="40"/>
        <v>5</v>
      </c>
      <c r="I265" s="92">
        <v>5000</v>
      </c>
      <c r="J265" s="92"/>
      <c r="K265" s="57"/>
      <c r="L265" s="68"/>
    </row>
    <row r="266" spans="1:12" s="2" customFormat="1" ht="41.25" customHeight="1" hidden="1">
      <c r="A266" s="78" t="s">
        <v>83</v>
      </c>
      <c r="B266" s="13">
        <v>303</v>
      </c>
      <c r="C266" s="14">
        <v>707</v>
      </c>
      <c r="D266" s="52" t="s">
        <v>112</v>
      </c>
      <c r="E266" s="13"/>
      <c r="F266" s="76">
        <f t="shared" si="38"/>
        <v>0</v>
      </c>
      <c r="G266" s="76">
        <f t="shared" si="39"/>
        <v>0</v>
      </c>
      <c r="H266" s="125">
        <f t="shared" si="40"/>
        <v>0</v>
      </c>
      <c r="I266" s="92">
        <f aca="true" t="shared" si="42" ref="I266:J268">I267</f>
        <v>0</v>
      </c>
      <c r="J266" s="92">
        <f t="shared" si="42"/>
        <v>0</v>
      </c>
      <c r="K266" s="57"/>
      <c r="L266" s="68"/>
    </row>
    <row r="267" spans="1:12" s="2" customFormat="1" ht="18" hidden="1">
      <c r="A267" s="78" t="s">
        <v>32</v>
      </c>
      <c r="B267" s="13">
        <v>303</v>
      </c>
      <c r="C267" s="14">
        <v>707</v>
      </c>
      <c r="D267" s="52" t="s">
        <v>113</v>
      </c>
      <c r="E267" s="13"/>
      <c r="F267" s="76">
        <f t="shared" si="38"/>
        <v>0</v>
      </c>
      <c r="G267" s="76">
        <f t="shared" si="39"/>
        <v>0</v>
      </c>
      <c r="H267" s="125">
        <f t="shared" si="40"/>
        <v>0</v>
      </c>
      <c r="I267" s="92">
        <f t="shared" si="42"/>
        <v>0</v>
      </c>
      <c r="J267" s="92">
        <f t="shared" si="42"/>
        <v>0</v>
      </c>
      <c r="K267" s="57"/>
      <c r="L267" s="68"/>
    </row>
    <row r="268" spans="1:12" s="2" customFormat="1" ht="39" customHeight="1" hidden="1">
      <c r="A268" s="78" t="s">
        <v>258</v>
      </c>
      <c r="B268" s="13">
        <v>303</v>
      </c>
      <c r="C268" s="14">
        <v>707</v>
      </c>
      <c r="D268" s="52" t="s">
        <v>113</v>
      </c>
      <c r="E268" s="13">
        <v>200</v>
      </c>
      <c r="F268" s="76">
        <f t="shared" si="38"/>
        <v>0</v>
      </c>
      <c r="G268" s="76">
        <f t="shared" si="39"/>
        <v>0</v>
      </c>
      <c r="H268" s="125">
        <f t="shared" si="40"/>
        <v>0</v>
      </c>
      <c r="I268" s="92">
        <f t="shared" si="42"/>
        <v>0</v>
      </c>
      <c r="J268" s="92">
        <f t="shared" si="42"/>
        <v>0</v>
      </c>
      <c r="K268" s="57"/>
      <c r="L268" s="68"/>
    </row>
    <row r="269" spans="1:12" s="2" customFormat="1" ht="42" customHeight="1" hidden="1">
      <c r="A269" s="77" t="s">
        <v>222</v>
      </c>
      <c r="B269" s="13">
        <v>303</v>
      </c>
      <c r="C269" s="14">
        <v>707</v>
      </c>
      <c r="D269" s="52" t="s">
        <v>113</v>
      </c>
      <c r="E269" s="13">
        <v>240</v>
      </c>
      <c r="F269" s="76">
        <f t="shared" si="38"/>
        <v>0</v>
      </c>
      <c r="G269" s="76">
        <f t="shared" si="39"/>
        <v>0</v>
      </c>
      <c r="H269" s="125">
        <f t="shared" si="40"/>
        <v>0</v>
      </c>
      <c r="I269" s="92"/>
      <c r="J269" s="92"/>
      <c r="K269" s="57"/>
      <c r="L269" s="68"/>
    </row>
    <row r="270" spans="1:12" s="2" customFormat="1" ht="18" hidden="1">
      <c r="A270" s="128" t="s">
        <v>19</v>
      </c>
      <c r="B270" s="17">
        <v>303</v>
      </c>
      <c r="C270" s="18">
        <v>800</v>
      </c>
      <c r="D270" s="53"/>
      <c r="E270" s="17"/>
      <c r="F270" s="76">
        <f t="shared" si="38"/>
        <v>0</v>
      </c>
      <c r="G270" s="76">
        <f t="shared" si="39"/>
        <v>0</v>
      </c>
      <c r="H270" s="125">
        <f t="shared" si="40"/>
        <v>0</v>
      </c>
      <c r="I270" s="91">
        <f>I271</f>
        <v>0</v>
      </c>
      <c r="J270" s="92">
        <f>J271</f>
        <v>0</v>
      </c>
      <c r="K270" s="57"/>
      <c r="L270" s="68"/>
    </row>
    <row r="271" spans="1:12" s="3" customFormat="1" ht="18" hidden="1">
      <c r="A271" s="128" t="s">
        <v>10</v>
      </c>
      <c r="B271" s="17">
        <v>303</v>
      </c>
      <c r="C271" s="18">
        <v>801</v>
      </c>
      <c r="D271" s="53"/>
      <c r="E271" s="17"/>
      <c r="F271" s="76">
        <f t="shared" si="38"/>
        <v>0</v>
      </c>
      <c r="G271" s="76">
        <f t="shared" si="39"/>
        <v>0</v>
      </c>
      <c r="H271" s="125">
        <f t="shared" si="40"/>
        <v>0</v>
      </c>
      <c r="I271" s="91">
        <f>I272+I276</f>
        <v>0</v>
      </c>
      <c r="J271" s="92">
        <f>J272</f>
        <v>0</v>
      </c>
      <c r="K271" s="72"/>
      <c r="L271" s="70"/>
    </row>
    <row r="272" spans="1:12" s="2" customFormat="1" ht="36.75" customHeight="1" hidden="1">
      <c r="A272" s="78" t="s">
        <v>69</v>
      </c>
      <c r="B272" s="13">
        <v>303</v>
      </c>
      <c r="C272" s="14">
        <v>801</v>
      </c>
      <c r="D272" s="52" t="s">
        <v>181</v>
      </c>
      <c r="E272" s="13"/>
      <c r="F272" s="76">
        <f t="shared" si="38"/>
        <v>0</v>
      </c>
      <c r="G272" s="76">
        <f t="shared" si="39"/>
        <v>0</v>
      </c>
      <c r="H272" s="125">
        <f t="shared" si="40"/>
        <v>0</v>
      </c>
      <c r="I272" s="92">
        <f>I273+I276</f>
        <v>0</v>
      </c>
      <c r="J272" s="92">
        <f>J273+J276</f>
        <v>0</v>
      </c>
      <c r="K272" s="57"/>
      <c r="L272" s="68"/>
    </row>
    <row r="273" spans="1:12" s="2" customFormat="1" ht="56.25" customHeight="1" hidden="1">
      <c r="A273" s="78" t="s">
        <v>70</v>
      </c>
      <c r="B273" s="13">
        <v>303</v>
      </c>
      <c r="C273" s="14">
        <v>801</v>
      </c>
      <c r="D273" s="52" t="s">
        <v>182</v>
      </c>
      <c r="E273" s="13"/>
      <c r="F273" s="76">
        <f t="shared" si="38"/>
        <v>0</v>
      </c>
      <c r="G273" s="76">
        <f t="shared" si="39"/>
        <v>0</v>
      </c>
      <c r="H273" s="125">
        <f t="shared" si="40"/>
        <v>0</v>
      </c>
      <c r="I273" s="92">
        <f>I274</f>
        <v>0</v>
      </c>
      <c r="J273" s="92">
        <f>J274</f>
        <v>0</v>
      </c>
      <c r="K273" s="57"/>
      <c r="L273" s="68"/>
    </row>
    <row r="274" spans="1:12" s="2" customFormat="1" ht="76.5" customHeight="1" hidden="1">
      <c r="A274" s="129" t="s">
        <v>71</v>
      </c>
      <c r="B274" s="13">
        <v>303</v>
      </c>
      <c r="C274" s="14">
        <v>801</v>
      </c>
      <c r="D274" s="52" t="s">
        <v>103</v>
      </c>
      <c r="E274" s="13"/>
      <c r="F274" s="76">
        <f t="shared" si="38"/>
        <v>0</v>
      </c>
      <c r="G274" s="76">
        <f t="shared" si="39"/>
        <v>0</v>
      </c>
      <c r="H274" s="125">
        <f t="shared" si="40"/>
        <v>0</v>
      </c>
      <c r="I274" s="92">
        <f>I275</f>
        <v>0</v>
      </c>
      <c r="J274" s="92">
        <f>J275</f>
        <v>0</v>
      </c>
      <c r="K274" s="57"/>
      <c r="L274" s="68"/>
    </row>
    <row r="275" spans="1:12" s="2" customFormat="1" ht="43.5" customHeight="1" hidden="1">
      <c r="A275" s="131" t="s">
        <v>189</v>
      </c>
      <c r="B275" s="13">
        <v>303</v>
      </c>
      <c r="C275" s="14">
        <v>801</v>
      </c>
      <c r="D275" s="52" t="s">
        <v>183</v>
      </c>
      <c r="E275" s="13">
        <v>612</v>
      </c>
      <c r="F275" s="76">
        <f t="shared" si="38"/>
        <v>0</v>
      </c>
      <c r="G275" s="76">
        <f t="shared" si="39"/>
        <v>0</v>
      </c>
      <c r="H275" s="125">
        <f t="shared" si="40"/>
        <v>0</v>
      </c>
      <c r="I275" s="92">
        <v>0</v>
      </c>
      <c r="J275" s="92"/>
      <c r="K275" s="57"/>
      <c r="L275" s="71"/>
    </row>
    <row r="276" spans="1:12" s="2" customFormat="1" ht="40.5" customHeight="1" hidden="1">
      <c r="A276" s="129" t="s">
        <v>178</v>
      </c>
      <c r="B276" s="13">
        <v>303</v>
      </c>
      <c r="C276" s="14">
        <v>801</v>
      </c>
      <c r="D276" s="50" t="s">
        <v>184</v>
      </c>
      <c r="E276" s="13"/>
      <c r="F276" s="76">
        <f t="shared" si="38"/>
        <v>0</v>
      </c>
      <c r="G276" s="76">
        <f t="shared" si="39"/>
        <v>0</v>
      </c>
      <c r="H276" s="125">
        <f t="shared" si="40"/>
        <v>0</v>
      </c>
      <c r="I276" s="92">
        <f>I277+I279+I281</f>
        <v>0</v>
      </c>
      <c r="J276" s="92">
        <f>J277+J279+J281</f>
        <v>0</v>
      </c>
      <c r="K276" s="57"/>
      <c r="L276" s="68"/>
    </row>
    <row r="277" spans="1:12" s="3" customFormat="1" ht="57" customHeight="1" hidden="1">
      <c r="A277" s="129" t="s">
        <v>179</v>
      </c>
      <c r="B277" s="13">
        <v>303</v>
      </c>
      <c r="C277" s="14">
        <v>801</v>
      </c>
      <c r="D277" s="50" t="s">
        <v>185</v>
      </c>
      <c r="E277" s="13"/>
      <c r="F277" s="76">
        <f t="shared" si="38"/>
        <v>0</v>
      </c>
      <c r="G277" s="76">
        <f t="shared" si="39"/>
        <v>0</v>
      </c>
      <c r="H277" s="125">
        <f t="shared" si="40"/>
        <v>0</v>
      </c>
      <c r="I277" s="92">
        <f>I278</f>
        <v>0</v>
      </c>
      <c r="J277" s="92">
        <f>J278</f>
        <v>0</v>
      </c>
      <c r="K277" s="72"/>
      <c r="L277" s="70"/>
    </row>
    <row r="278" spans="1:12" s="2" customFormat="1" ht="55.5" customHeight="1" hidden="1">
      <c r="A278" s="78" t="s">
        <v>47</v>
      </c>
      <c r="B278" s="13">
        <v>303</v>
      </c>
      <c r="C278" s="14">
        <v>801</v>
      </c>
      <c r="D278" s="50" t="s">
        <v>185</v>
      </c>
      <c r="E278" s="13">
        <v>244</v>
      </c>
      <c r="F278" s="76">
        <f t="shared" si="38"/>
        <v>0</v>
      </c>
      <c r="G278" s="76">
        <f t="shared" si="39"/>
        <v>0</v>
      </c>
      <c r="H278" s="125">
        <f t="shared" si="40"/>
        <v>0</v>
      </c>
      <c r="I278" s="92"/>
      <c r="J278" s="92"/>
      <c r="K278" s="57"/>
      <c r="L278" s="68"/>
    </row>
    <row r="279" spans="1:12" s="2" customFormat="1" ht="63" customHeight="1" hidden="1">
      <c r="A279" s="78" t="s">
        <v>190</v>
      </c>
      <c r="B279" s="13">
        <v>303</v>
      </c>
      <c r="C279" s="14">
        <v>801</v>
      </c>
      <c r="D279" s="50" t="s">
        <v>186</v>
      </c>
      <c r="E279" s="13"/>
      <c r="F279" s="76">
        <f t="shared" si="38"/>
        <v>0</v>
      </c>
      <c r="G279" s="76">
        <f t="shared" si="39"/>
        <v>0</v>
      </c>
      <c r="H279" s="125">
        <f t="shared" si="40"/>
        <v>0</v>
      </c>
      <c r="I279" s="92">
        <f>I280</f>
        <v>0</v>
      </c>
      <c r="J279" s="92"/>
      <c r="K279" s="57"/>
      <c r="L279" s="68"/>
    </row>
    <row r="280" spans="1:12" s="2" customFormat="1" ht="55.5" customHeight="1" hidden="1">
      <c r="A280" s="78" t="s">
        <v>47</v>
      </c>
      <c r="B280" s="13">
        <v>303</v>
      </c>
      <c r="C280" s="14">
        <v>801</v>
      </c>
      <c r="D280" s="50" t="s">
        <v>186</v>
      </c>
      <c r="E280" s="13">
        <v>244</v>
      </c>
      <c r="F280" s="76">
        <f t="shared" si="38"/>
        <v>0</v>
      </c>
      <c r="G280" s="76">
        <f t="shared" si="39"/>
        <v>0</v>
      </c>
      <c r="H280" s="125">
        <f t="shared" si="40"/>
        <v>0</v>
      </c>
      <c r="I280" s="92"/>
      <c r="J280" s="92"/>
      <c r="K280" s="57"/>
      <c r="L280" s="68"/>
    </row>
    <row r="281" spans="1:12" s="2" customFormat="1" ht="57.75" customHeight="1" hidden="1">
      <c r="A281" s="78" t="s">
        <v>180</v>
      </c>
      <c r="B281" s="13">
        <v>303</v>
      </c>
      <c r="C281" s="14">
        <v>801</v>
      </c>
      <c r="D281" s="50" t="s">
        <v>194</v>
      </c>
      <c r="E281" s="13"/>
      <c r="F281" s="76">
        <f t="shared" si="38"/>
        <v>0</v>
      </c>
      <c r="G281" s="76">
        <f t="shared" si="39"/>
        <v>0</v>
      </c>
      <c r="H281" s="125">
        <f t="shared" si="40"/>
        <v>0</v>
      </c>
      <c r="I281" s="92">
        <f>I282</f>
        <v>0</v>
      </c>
      <c r="J281" s="92">
        <f>J282</f>
        <v>0</v>
      </c>
      <c r="K281" s="57"/>
      <c r="L281" s="68"/>
    </row>
    <row r="282" spans="1:12" s="2" customFormat="1" ht="55.5" customHeight="1" hidden="1">
      <c r="A282" s="78" t="s">
        <v>47</v>
      </c>
      <c r="B282" s="13">
        <v>303</v>
      </c>
      <c r="C282" s="14">
        <v>801</v>
      </c>
      <c r="D282" s="50" t="s">
        <v>194</v>
      </c>
      <c r="E282" s="13">
        <v>244</v>
      </c>
      <c r="F282" s="76">
        <f t="shared" si="38"/>
        <v>0</v>
      </c>
      <c r="G282" s="76">
        <f t="shared" si="39"/>
        <v>0</v>
      </c>
      <c r="H282" s="125">
        <f t="shared" si="40"/>
        <v>0</v>
      </c>
      <c r="I282" s="92"/>
      <c r="J282" s="92"/>
      <c r="K282" s="57"/>
      <c r="L282" s="68"/>
    </row>
    <row r="283" spans="1:12" s="2" customFormat="1" ht="18" hidden="1">
      <c r="A283" s="131" t="s">
        <v>15</v>
      </c>
      <c r="B283" s="13">
        <v>303</v>
      </c>
      <c r="C283" s="14">
        <v>801</v>
      </c>
      <c r="D283" s="50" t="s">
        <v>104</v>
      </c>
      <c r="E283" s="13">
        <v>540</v>
      </c>
      <c r="F283" s="76">
        <f t="shared" si="38"/>
        <v>0</v>
      </c>
      <c r="G283" s="76">
        <f t="shared" si="39"/>
        <v>0</v>
      </c>
      <c r="H283" s="125">
        <f t="shared" si="40"/>
        <v>0</v>
      </c>
      <c r="I283" s="92">
        <v>0</v>
      </c>
      <c r="J283" s="92"/>
      <c r="K283" s="57"/>
      <c r="L283" s="68"/>
    </row>
    <row r="284" spans="1:12" s="2" customFormat="1" ht="17.25">
      <c r="A284" s="128" t="s">
        <v>8</v>
      </c>
      <c r="B284" s="17">
        <v>303</v>
      </c>
      <c r="C284" s="18">
        <v>1000</v>
      </c>
      <c r="D284" s="53"/>
      <c r="E284" s="17"/>
      <c r="F284" s="76">
        <f t="shared" si="38"/>
        <v>97</v>
      </c>
      <c r="G284" s="76">
        <f t="shared" si="39"/>
        <v>0</v>
      </c>
      <c r="H284" s="76">
        <f aca="true" t="shared" si="43" ref="H284:H289">F284+G284</f>
        <v>97</v>
      </c>
      <c r="I284" s="91">
        <f>I285+I290</f>
        <v>97037.16</v>
      </c>
      <c r="J284" s="91">
        <f>J285+J290</f>
        <v>0</v>
      </c>
      <c r="K284" s="57"/>
      <c r="L284" s="68"/>
    </row>
    <row r="285" spans="1:12" s="2" customFormat="1" ht="18">
      <c r="A285" s="130" t="s">
        <v>9</v>
      </c>
      <c r="B285" s="17">
        <v>303</v>
      </c>
      <c r="C285" s="18">
        <v>1001</v>
      </c>
      <c r="D285" s="53"/>
      <c r="E285" s="17"/>
      <c r="F285" s="76">
        <f t="shared" si="38"/>
        <v>97</v>
      </c>
      <c r="G285" s="76">
        <f t="shared" si="39"/>
        <v>0</v>
      </c>
      <c r="H285" s="76">
        <f t="shared" si="43"/>
        <v>97</v>
      </c>
      <c r="I285" s="91">
        <f aca="true" t="shared" si="44" ref="I285:J288">I286</f>
        <v>97037.16</v>
      </c>
      <c r="J285" s="92">
        <f t="shared" si="44"/>
        <v>0</v>
      </c>
      <c r="K285" s="57"/>
      <c r="L285" s="68"/>
    </row>
    <row r="286" spans="1:12" s="2" customFormat="1" ht="27" customHeight="1">
      <c r="A286" s="100" t="s">
        <v>273</v>
      </c>
      <c r="B286" s="13">
        <v>303</v>
      </c>
      <c r="C286" s="14">
        <v>1001</v>
      </c>
      <c r="D286" s="52" t="s">
        <v>392</v>
      </c>
      <c r="E286" s="13"/>
      <c r="F286" s="76">
        <f t="shared" si="38"/>
        <v>97</v>
      </c>
      <c r="G286" s="76">
        <f t="shared" si="39"/>
        <v>0</v>
      </c>
      <c r="H286" s="125">
        <f t="shared" si="43"/>
        <v>97</v>
      </c>
      <c r="I286" s="92">
        <f t="shared" si="44"/>
        <v>97037.16</v>
      </c>
      <c r="J286" s="92">
        <f t="shared" si="44"/>
        <v>0</v>
      </c>
      <c r="K286" s="57"/>
      <c r="L286" s="68"/>
    </row>
    <row r="287" spans="1:12" s="2" customFormat="1" ht="18">
      <c r="A287" s="144" t="s">
        <v>274</v>
      </c>
      <c r="B287" s="13">
        <v>303</v>
      </c>
      <c r="C287" s="14">
        <v>1001</v>
      </c>
      <c r="D287" s="52" t="s">
        <v>393</v>
      </c>
      <c r="E287" s="13"/>
      <c r="F287" s="76">
        <f t="shared" si="38"/>
        <v>97</v>
      </c>
      <c r="G287" s="76">
        <f t="shared" si="39"/>
        <v>0</v>
      </c>
      <c r="H287" s="125">
        <f t="shared" si="43"/>
        <v>97</v>
      </c>
      <c r="I287" s="92">
        <f t="shared" si="44"/>
        <v>97037.16</v>
      </c>
      <c r="J287" s="92">
        <f t="shared" si="44"/>
        <v>0</v>
      </c>
      <c r="K287" s="57"/>
      <c r="L287" s="68"/>
    </row>
    <row r="288" spans="1:12" s="2" customFormat="1" ht="21" customHeight="1">
      <c r="A288" s="144" t="s">
        <v>214</v>
      </c>
      <c r="B288" s="13">
        <v>303</v>
      </c>
      <c r="C288" s="14">
        <v>1001</v>
      </c>
      <c r="D288" s="52" t="s">
        <v>393</v>
      </c>
      <c r="E288" s="13">
        <v>300</v>
      </c>
      <c r="F288" s="76">
        <f t="shared" si="38"/>
        <v>97</v>
      </c>
      <c r="G288" s="76">
        <f t="shared" si="39"/>
        <v>0</v>
      </c>
      <c r="H288" s="125">
        <f t="shared" si="43"/>
        <v>97</v>
      </c>
      <c r="I288" s="92">
        <f t="shared" si="44"/>
        <v>97037.16</v>
      </c>
      <c r="J288" s="92">
        <f t="shared" si="44"/>
        <v>0</v>
      </c>
      <c r="K288" s="57"/>
      <c r="L288" s="68"/>
    </row>
    <row r="289" spans="1:12" s="2" customFormat="1" ht="39.75" customHeight="1">
      <c r="A289" s="144" t="s">
        <v>275</v>
      </c>
      <c r="B289" s="13">
        <v>303</v>
      </c>
      <c r="C289" s="14">
        <v>1001</v>
      </c>
      <c r="D289" s="52" t="s">
        <v>394</v>
      </c>
      <c r="E289" s="13">
        <v>320</v>
      </c>
      <c r="F289" s="76">
        <f t="shared" si="38"/>
        <v>97</v>
      </c>
      <c r="G289" s="76">
        <f t="shared" si="39"/>
        <v>0</v>
      </c>
      <c r="H289" s="125">
        <f t="shared" si="43"/>
        <v>97</v>
      </c>
      <c r="I289" s="92">
        <v>97037.16</v>
      </c>
      <c r="J289" s="92"/>
      <c r="K289" s="57"/>
      <c r="L289" s="68"/>
    </row>
    <row r="290" spans="1:12" s="2" customFormat="1" ht="17.25" hidden="1">
      <c r="A290" s="130" t="s">
        <v>89</v>
      </c>
      <c r="B290" s="17">
        <v>303</v>
      </c>
      <c r="C290" s="18">
        <v>1006</v>
      </c>
      <c r="D290" s="53"/>
      <c r="E290" s="17"/>
      <c r="F290" s="76">
        <f t="shared" si="38"/>
        <v>0</v>
      </c>
      <c r="G290" s="76">
        <f t="shared" si="39"/>
        <v>0</v>
      </c>
      <c r="H290" s="76">
        <f t="shared" si="40"/>
        <v>0</v>
      </c>
      <c r="I290" s="91">
        <f>I291</f>
        <v>0</v>
      </c>
      <c r="J290" s="91">
        <f>J291</f>
        <v>0</v>
      </c>
      <c r="K290" s="57"/>
      <c r="L290" s="68"/>
    </row>
    <row r="291" spans="1:12" s="2" customFormat="1" ht="22.5" customHeight="1" hidden="1">
      <c r="A291" s="78" t="s">
        <v>227</v>
      </c>
      <c r="B291" s="13">
        <v>303</v>
      </c>
      <c r="C291" s="14">
        <v>1006</v>
      </c>
      <c r="D291" s="52" t="s">
        <v>261</v>
      </c>
      <c r="E291" s="13"/>
      <c r="F291" s="76">
        <f t="shared" si="38"/>
        <v>0</v>
      </c>
      <c r="G291" s="76">
        <f t="shared" si="39"/>
        <v>0</v>
      </c>
      <c r="H291" s="125">
        <f t="shared" si="40"/>
        <v>0</v>
      </c>
      <c r="I291" s="92">
        <f>I292</f>
        <v>0</v>
      </c>
      <c r="J291" s="92">
        <f>J292</f>
        <v>0</v>
      </c>
      <c r="K291" s="57"/>
      <c r="L291" s="68"/>
    </row>
    <row r="292" spans="1:12" s="2" customFormat="1" ht="18" hidden="1">
      <c r="A292" s="78" t="s">
        <v>51</v>
      </c>
      <c r="B292" s="13">
        <v>303</v>
      </c>
      <c r="C292" s="14">
        <v>1006</v>
      </c>
      <c r="D292" s="52" t="s">
        <v>105</v>
      </c>
      <c r="E292" s="13"/>
      <c r="F292" s="76">
        <f t="shared" si="38"/>
        <v>0</v>
      </c>
      <c r="G292" s="76">
        <f t="shared" si="39"/>
        <v>0</v>
      </c>
      <c r="H292" s="125">
        <f t="shared" si="40"/>
        <v>0</v>
      </c>
      <c r="I292" s="92">
        <f>I293+I294</f>
        <v>0</v>
      </c>
      <c r="J292" s="92">
        <f>J293+J294</f>
        <v>0</v>
      </c>
      <c r="K292" s="57"/>
      <c r="L292" s="68"/>
    </row>
    <row r="293" spans="1:12" s="2" customFormat="1" ht="18" hidden="1">
      <c r="A293" s="78" t="s">
        <v>260</v>
      </c>
      <c r="B293" s="13">
        <v>303</v>
      </c>
      <c r="C293" s="14">
        <v>1006</v>
      </c>
      <c r="D293" s="52" t="s">
        <v>105</v>
      </c>
      <c r="E293" s="13">
        <v>360</v>
      </c>
      <c r="F293" s="76">
        <f t="shared" si="38"/>
        <v>0</v>
      </c>
      <c r="G293" s="76">
        <f t="shared" si="39"/>
        <v>0</v>
      </c>
      <c r="H293" s="125">
        <f t="shared" si="40"/>
        <v>0</v>
      </c>
      <c r="I293" s="92">
        <v>0</v>
      </c>
      <c r="J293" s="92"/>
      <c r="K293" s="57"/>
      <c r="L293" s="68"/>
    </row>
    <row r="294" spans="1:12" s="2" customFormat="1" ht="45" customHeight="1" hidden="1">
      <c r="A294" s="100" t="s">
        <v>270</v>
      </c>
      <c r="B294" s="13">
        <v>303</v>
      </c>
      <c r="C294" s="14">
        <v>1006</v>
      </c>
      <c r="D294" s="52" t="s">
        <v>105</v>
      </c>
      <c r="E294" s="13">
        <v>320</v>
      </c>
      <c r="F294" s="76">
        <f t="shared" si="38"/>
        <v>0</v>
      </c>
      <c r="G294" s="76">
        <f t="shared" si="39"/>
        <v>0</v>
      </c>
      <c r="H294" s="125">
        <f t="shared" si="40"/>
        <v>0</v>
      </c>
      <c r="I294" s="92"/>
      <c r="J294" s="92"/>
      <c r="K294" s="57"/>
      <c r="L294" s="68"/>
    </row>
    <row r="295" spans="1:12" s="2" customFormat="1" ht="18" customHeight="1">
      <c r="A295" s="128" t="s">
        <v>12</v>
      </c>
      <c r="B295" s="17">
        <v>303</v>
      </c>
      <c r="C295" s="18">
        <v>1100</v>
      </c>
      <c r="D295" s="51"/>
      <c r="E295" s="17"/>
      <c r="F295" s="76">
        <f t="shared" si="38"/>
        <v>20</v>
      </c>
      <c r="G295" s="76">
        <f t="shared" si="39"/>
        <v>0</v>
      </c>
      <c r="H295" s="76">
        <f t="shared" si="40"/>
        <v>20</v>
      </c>
      <c r="I295" s="91">
        <f aca="true" t="shared" si="45" ref="I295:J297">I296</f>
        <v>20000</v>
      </c>
      <c r="J295" s="92">
        <f t="shared" si="45"/>
        <v>0</v>
      </c>
      <c r="K295" s="57"/>
      <c r="L295" s="68"/>
    </row>
    <row r="296" spans="1:12" s="2" customFormat="1" ht="18">
      <c r="A296" s="128" t="s">
        <v>33</v>
      </c>
      <c r="B296" s="17">
        <v>303</v>
      </c>
      <c r="C296" s="18">
        <v>1102</v>
      </c>
      <c r="D296" s="51"/>
      <c r="E296" s="17"/>
      <c r="F296" s="76">
        <f t="shared" si="38"/>
        <v>20</v>
      </c>
      <c r="G296" s="76">
        <f t="shared" si="39"/>
        <v>0</v>
      </c>
      <c r="H296" s="76">
        <f t="shared" si="40"/>
        <v>20</v>
      </c>
      <c r="I296" s="91">
        <f t="shared" si="45"/>
        <v>20000</v>
      </c>
      <c r="J296" s="92">
        <f t="shared" si="45"/>
        <v>0</v>
      </c>
      <c r="K296" s="57"/>
      <c r="L296" s="68"/>
    </row>
    <row r="297" spans="1:14" s="2" customFormat="1" ht="42" customHeight="1">
      <c r="A297" s="78" t="s">
        <v>72</v>
      </c>
      <c r="B297" s="13">
        <v>303</v>
      </c>
      <c r="C297" s="14">
        <v>1102</v>
      </c>
      <c r="D297" s="49" t="s">
        <v>395</v>
      </c>
      <c r="E297" s="13"/>
      <c r="F297" s="76">
        <f t="shared" si="38"/>
        <v>20</v>
      </c>
      <c r="G297" s="76">
        <f t="shared" si="39"/>
        <v>0</v>
      </c>
      <c r="H297" s="125">
        <f t="shared" si="40"/>
        <v>20</v>
      </c>
      <c r="I297" s="92">
        <f t="shared" si="45"/>
        <v>20000</v>
      </c>
      <c r="J297" s="92">
        <f t="shared" si="45"/>
        <v>0</v>
      </c>
      <c r="K297" s="57"/>
      <c r="L297" s="68"/>
      <c r="N297" s="2" t="s">
        <v>5</v>
      </c>
    </row>
    <row r="298" spans="1:12" s="2" customFormat="1" ht="23.25" customHeight="1">
      <c r="A298" s="78" t="s">
        <v>73</v>
      </c>
      <c r="B298" s="13">
        <v>303</v>
      </c>
      <c r="C298" s="14">
        <v>1102</v>
      </c>
      <c r="D298" s="49" t="s">
        <v>396</v>
      </c>
      <c r="E298" s="13"/>
      <c r="F298" s="76">
        <f t="shared" si="38"/>
        <v>20</v>
      </c>
      <c r="G298" s="76">
        <f t="shared" si="39"/>
        <v>0</v>
      </c>
      <c r="H298" s="125">
        <f t="shared" si="40"/>
        <v>20</v>
      </c>
      <c r="I298" s="92">
        <f>I299</f>
        <v>20000</v>
      </c>
      <c r="J298" s="92">
        <f>J299</f>
        <v>0</v>
      </c>
      <c r="K298" s="57"/>
      <c r="L298" s="68"/>
    </row>
    <row r="299" spans="1:12" s="2" customFormat="1" ht="39" customHeight="1">
      <c r="A299" s="78" t="s">
        <v>258</v>
      </c>
      <c r="B299" s="13">
        <v>303</v>
      </c>
      <c r="C299" s="14">
        <v>1102</v>
      </c>
      <c r="D299" s="49" t="s">
        <v>396</v>
      </c>
      <c r="E299" s="13">
        <v>200</v>
      </c>
      <c r="F299" s="76">
        <f t="shared" si="38"/>
        <v>20</v>
      </c>
      <c r="G299" s="76">
        <f t="shared" si="39"/>
        <v>0</v>
      </c>
      <c r="H299" s="125">
        <f t="shared" si="40"/>
        <v>20</v>
      </c>
      <c r="I299" s="92">
        <f>I300</f>
        <v>20000</v>
      </c>
      <c r="J299" s="92">
        <f>J300</f>
        <v>0</v>
      </c>
      <c r="K299" s="57"/>
      <c r="L299" s="68"/>
    </row>
    <row r="300" spans="1:12" s="2" customFormat="1" ht="37.5" customHeight="1">
      <c r="A300" s="77" t="s">
        <v>222</v>
      </c>
      <c r="B300" s="13">
        <v>303</v>
      </c>
      <c r="C300" s="14">
        <v>1102</v>
      </c>
      <c r="D300" s="49" t="s">
        <v>396</v>
      </c>
      <c r="E300" s="13">
        <v>240</v>
      </c>
      <c r="F300" s="76">
        <f t="shared" si="38"/>
        <v>20</v>
      </c>
      <c r="G300" s="76">
        <f t="shared" si="39"/>
        <v>0</v>
      </c>
      <c r="H300" s="125">
        <f t="shared" si="40"/>
        <v>20</v>
      </c>
      <c r="I300" s="92">
        <v>20000</v>
      </c>
      <c r="J300" s="92"/>
      <c r="K300" s="57"/>
      <c r="L300" s="68"/>
    </row>
    <row r="301" spans="1:12" s="2" customFormat="1" ht="35.25" customHeight="1">
      <c r="A301" s="205" t="s">
        <v>342</v>
      </c>
      <c r="B301" s="17">
        <v>303</v>
      </c>
      <c r="C301" s="18">
        <v>1400</v>
      </c>
      <c r="D301" s="51"/>
      <c r="E301" s="17"/>
      <c r="F301" s="76">
        <f>+ROUND(I301/1000,1)</f>
        <v>33.3</v>
      </c>
      <c r="G301" s="76">
        <f>+ROUND(J301/1000,1)</f>
        <v>0</v>
      </c>
      <c r="H301" s="76">
        <f aca="true" t="shared" si="46" ref="H301:H307">F301+G301</f>
        <v>33.3</v>
      </c>
      <c r="I301" s="91">
        <f>I302</f>
        <v>33255.06</v>
      </c>
      <c r="J301" s="92">
        <f>J302</f>
        <v>0</v>
      </c>
      <c r="K301" s="57"/>
      <c r="L301" s="68"/>
    </row>
    <row r="302" spans="1:12" s="2" customFormat="1" ht="18">
      <c r="A302" s="206" t="s">
        <v>341</v>
      </c>
      <c r="B302" s="17">
        <v>303</v>
      </c>
      <c r="C302" s="18">
        <v>1403</v>
      </c>
      <c r="D302" s="51"/>
      <c r="E302" s="17"/>
      <c r="F302" s="76">
        <f>+ROUND(I302/1000,1)</f>
        <v>33.3</v>
      </c>
      <c r="G302" s="76">
        <f>+ROUND(J302/1000,1)</f>
        <v>0</v>
      </c>
      <c r="H302" s="76">
        <f t="shared" si="46"/>
        <v>33.3</v>
      </c>
      <c r="I302" s="91">
        <f>I303</f>
        <v>33255.06</v>
      </c>
      <c r="J302" s="92">
        <f>J303</f>
        <v>0</v>
      </c>
      <c r="K302" s="57"/>
      <c r="L302" s="68"/>
    </row>
    <row r="303" spans="1:13" s="2" customFormat="1" ht="25.5" customHeight="1">
      <c r="A303" s="77" t="s">
        <v>15</v>
      </c>
      <c r="B303" s="13">
        <v>303</v>
      </c>
      <c r="C303" s="14">
        <v>1403</v>
      </c>
      <c r="D303" s="49" t="s">
        <v>397</v>
      </c>
      <c r="E303" s="13"/>
      <c r="F303" s="76">
        <f t="shared" si="38"/>
        <v>33.3</v>
      </c>
      <c r="G303" s="76">
        <f t="shared" si="39"/>
        <v>0</v>
      </c>
      <c r="H303" s="125">
        <f t="shared" si="46"/>
        <v>33.3</v>
      </c>
      <c r="I303" s="92">
        <f>I304</f>
        <v>33255.06</v>
      </c>
      <c r="J303" s="92">
        <f aca="true" t="shared" si="47" ref="I303:J306">J304</f>
        <v>0</v>
      </c>
      <c r="K303" s="57"/>
      <c r="L303" s="70"/>
      <c r="M303" s="3"/>
    </row>
    <row r="304" spans="1:13" s="2" customFormat="1" ht="39.75" customHeight="1">
      <c r="A304" s="156" t="s">
        <v>307</v>
      </c>
      <c r="B304" s="13">
        <v>303</v>
      </c>
      <c r="C304" s="14">
        <v>1403</v>
      </c>
      <c r="D304" s="49" t="s">
        <v>398</v>
      </c>
      <c r="E304" s="13"/>
      <c r="F304" s="76">
        <f t="shared" si="38"/>
        <v>33.3</v>
      </c>
      <c r="G304" s="76">
        <f t="shared" si="39"/>
        <v>0</v>
      </c>
      <c r="H304" s="125">
        <f t="shared" si="46"/>
        <v>33.3</v>
      </c>
      <c r="I304" s="92">
        <f>I305</f>
        <v>33255.06</v>
      </c>
      <c r="J304" s="92">
        <f t="shared" si="47"/>
        <v>0</v>
      </c>
      <c r="K304" s="57"/>
      <c r="L304" s="70"/>
      <c r="M304" s="3"/>
    </row>
    <row r="305" spans="1:12" s="2" customFormat="1" ht="68.25" customHeight="1">
      <c r="A305" s="149" t="s">
        <v>303</v>
      </c>
      <c r="B305" s="13">
        <v>303</v>
      </c>
      <c r="C305" s="14">
        <v>1403</v>
      </c>
      <c r="D305" s="49" t="s">
        <v>399</v>
      </c>
      <c r="E305" s="12"/>
      <c r="F305" s="76">
        <f t="shared" si="38"/>
        <v>33.3</v>
      </c>
      <c r="G305" s="76">
        <f t="shared" si="39"/>
        <v>0</v>
      </c>
      <c r="H305" s="125">
        <f t="shared" si="46"/>
        <v>33.3</v>
      </c>
      <c r="I305" s="92">
        <f>I306</f>
        <v>33255.06</v>
      </c>
      <c r="J305" s="92">
        <f t="shared" si="47"/>
        <v>0</v>
      </c>
      <c r="K305" s="57"/>
      <c r="L305" s="151"/>
    </row>
    <row r="306" spans="1:12" s="2" customFormat="1" ht="24" customHeight="1">
      <c r="A306" s="131" t="s">
        <v>215</v>
      </c>
      <c r="B306" s="13">
        <v>303</v>
      </c>
      <c r="C306" s="14">
        <v>1403</v>
      </c>
      <c r="D306" s="49" t="s">
        <v>399</v>
      </c>
      <c r="E306" s="12">
        <v>500</v>
      </c>
      <c r="F306" s="76">
        <f t="shared" si="38"/>
        <v>33.3</v>
      </c>
      <c r="G306" s="76">
        <f t="shared" si="39"/>
        <v>0</v>
      </c>
      <c r="H306" s="125">
        <f t="shared" si="46"/>
        <v>33.3</v>
      </c>
      <c r="I306" s="92">
        <f t="shared" si="47"/>
        <v>33255.06</v>
      </c>
      <c r="J306" s="92">
        <f t="shared" si="47"/>
        <v>0</v>
      </c>
      <c r="K306" s="57"/>
      <c r="L306" s="152"/>
    </row>
    <row r="307" spans="1:12" s="2" customFormat="1" ht="20.25" customHeight="1">
      <c r="A307" s="77" t="s">
        <v>15</v>
      </c>
      <c r="B307" s="13">
        <v>303</v>
      </c>
      <c r="C307" s="14">
        <v>1403</v>
      </c>
      <c r="D307" s="49" t="s">
        <v>399</v>
      </c>
      <c r="E307" s="12">
        <v>540</v>
      </c>
      <c r="F307" s="76">
        <f t="shared" si="38"/>
        <v>33.3</v>
      </c>
      <c r="G307" s="76">
        <f t="shared" si="39"/>
        <v>0</v>
      </c>
      <c r="H307" s="125">
        <f t="shared" si="46"/>
        <v>33.3</v>
      </c>
      <c r="I307" s="92">
        <v>33255.06</v>
      </c>
      <c r="J307" s="92"/>
      <c r="K307" s="57"/>
      <c r="L307" s="152"/>
    </row>
    <row r="308" spans="1:12" s="2" customFormat="1" ht="21" customHeight="1">
      <c r="A308" s="224" t="s">
        <v>223</v>
      </c>
      <c r="B308" s="225"/>
      <c r="C308" s="225"/>
      <c r="D308" s="225"/>
      <c r="E308" s="226"/>
      <c r="F308" s="181">
        <f>+ROUND(I308/1000,1)</f>
        <v>24614.6</v>
      </c>
      <c r="G308" s="76">
        <f>+ROUND(J308/1000,1)</f>
        <v>11767.8</v>
      </c>
      <c r="H308" s="82">
        <f>F308+G308</f>
        <v>36382.399999999994</v>
      </c>
      <c r="I308" s="93">
        <f>I9+I75+I85+I105+I153+I260+I284+I295+I301</f>
        <v>24614633.229999997</v>
      </c>
      <c r="J308" s="93">
        <f>J9+J75+J85+J105+J153+J260+J284+J295+J301</f>
        <v>11767812.870000001</v>
      </c>
      <c r="K308" s="57"/>
      <c r="L308" s="68"/>
    </row>
    <row r="309" spans="1:13" s="2" customFormat="1" ht="12.75">
      <c r="A309" s="132"/>
      <c r="B309" s="5"/>
      <c r="C309" s="5"/>
      <c r="D309" s="54"/>
      <c r="E309" s="5"/>
      <c r="F309" s="184">
        <f>+F9+F75+F85+F104+F153+F260+F270+F284+F295</f>
        <v>20537.5</v>
      </c>
      <c r="G309" s="184">
        <f>+G9+G75+G85+G104+G153+G260+G270+G284+G295</f>
        <v>2114.7</v>
      </c>
      <c r="H309" s="83"/>
      <c r="I309" s="96"/>
      <c r="J309" s="86"/>
      <c r="K309" s="57"/>
      <c r="L309" s="68"/>
      <c r="M309" s="65"/>
    </row>
    <row r="310" spans="1:13" s="2" customFormat="1" ht="15.75">
      <c r="A310" s="133"/>
      <c r="B310" s="20"/>
      <c r="C310" s="20"/>
      <c r="D310" s="55"/>
      <c r="E310" s="6"/>
      <c r="F310" s="184">
        <f>+F308-F309</f>
        <v>4077.0999999999985</v>
      </c>
      <c r="G310" s="184">
        <f>+G308-G309</f>
        <v>9653.099999999999</v>
      </c>
      <c r="H310" s="83"/>
      <c r="I310" s="86"/>
      <c r="J310" s="86"/>
      <c r="K310" s="57"/>
      <c r="L310" s="68"/>
      <c r="M310" s="57"/>
    </row>
    <row r="311" spans="1:13" s="2" customFormat="1" ht="15">
      <c r="A311" s="134"/>
      <c r="B311" s="6"/>
      <c r="C311" s="6"/>
      <c r="D311" s="221"/>
      <c r="E311" s="221"/>
      <c r="F311" s="209"/>
      <c r="G311" s="209"/>
      <c r="H311" s="60"/>
      <c r="I311" s="96"/>
      <c r="J311" s="86"/>
      <c r="K311" s="57"/>
      <c r="L311" s="68"/>
      <c r="M311" s="57"/>
    </row>
    <row r="312" spans="1:12" s="2" customFormat="1" ht="15">
      <c r="A312" s="134"/>
      <c r="B312" s="6"/>
      <c r="C312" s="6"/>
      <c r="D312" s="55"/>
      <c r="E312" s="6"/>
      <c r="F312" s="209"/>
      <c r="G312" s="209"/>
      <c r="H312" s="83"/>
      <c r="I312" s="96"/>
      <c r="J312" s="86"/>
      <c r="K312" s="57"/>
      <c r="L312" s="68"/>
    </row>
    <row r="313" spans="1:12" s="2" customFormat="1" ht="18.75" customHeight="1">
      <c r="A313" s="132"/>
      <c r="B313" s="4"/>
      <c r="C313" s="4"/>
      <c r="D313" s="56"/>
      <c r="E313" s="4"/>
      <c r="F313" s="209"/>
      <c r="G313" s="209"/>
      <c r="H313" s="60"/>
      <c r="I313" s="96"/>
      <c r="J313" s="86"/>
      <c r="K313" s="57"/>
      <c r="L313" s="68"/>
    </row>
    <row r="314" spans="1:12" s="2" customFormat="1" ht="18.75" customHeight="1">
      <c r="A314" s="132"/>
      <c r="B314" s="4"/>
      <c r="C314" s="4"/>
      <c r="D314" s="56"/>
      <c r="E314" s="4"/>
      <c r="F314" s="209"/>
      <c r="G314" s="209"/>
      <c r="H314" s="60"/>
      <c r="I314" s="96"/>
      <c r="J314" s="86"/>
      <c r="K314" s="57"/>
      <c r="L314" s="68"/>
    </row>
    <row r="315" spans="1:12" s="2" customFormat="1" ht="18.75" customHeight="1">
      <c r="A315" s="132"/>
      <c r="B315" s="4"/>
      <c r="C315" s="4"/>
      <c r="D315" s="56"/>
      <c r="E315" s="4"/>
      <c r="F315" s="209"/>
      <c r="G315" s="209"/>
      <c r="H315" s="60"/>
      <c r="I315" s="96"/>
      <c r="J315" s="86"/>
      <c r="K315" s="57"/>
      <c r="L315" s="68"/>
    </row>
    <row r="316" spans="1:13" s="2" customFormat="1" ht="12.75">
      <c r="A316" s="132"/>
      <c r="B316" s="4"/>
      <c r="C316" s="4"/>
      <c r="D316" s="56"/>
      <c r="E316" s="4"/>
      <c r="F316" s="209"/>
      <c r="G316" s="209"/>
      <c r="H316" s="60"/>
      <c r="I316" s="96"/>
      <c r="J316" s="86"/>
      <c r="K316" s="57"/>
      <c r="L316" s="68"/>
      <c r="M316" s="74"/>
    </row>
    <row r="317" spans="6:7" ht="12.75">
      <c r="F317" s="209"/>
      <c r="G317" s="209"/>
    </row>
    <row r="318" ht="12.75">
      <c r="M318" s="73"/>
    </row>
  </sheetData>
  <sheetProtection/>
  <mergeCells count="10">
    <mergeCell ref="B1:H1"/>
    <mergeCell ref="B2:H2"/>
    <mergeCell ref="L6:S6"/>
    <mergeCell ref="L165:M165"/>
    <mergeCell ref="A4:H4"/>
    <mergeCell ref="D311:E311"/>
    <mergeCell ref="K167:L167"/>
    <mergeCell ref="K169:L169"/>
    <mergeCell ref="L179:M179"/>
    <mergeCell ref="A308:E308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60" r:id="rId2"/>
  <headerFooter alignWithMargins="0">
    <oddFooter>&amp;C&amp;P</oddFooter>
  </headerFooter>
  <rowBreaks count="4" manualBreakCount="4">
    <brk id="55" max="7" man="1"/>
    <brk id="127" max="7" man="1"/>
    <brk id="188" max="7" man="1"/>
    <brk id="25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SheetLayoutView="100" zoomScalePageLayoutView="0" workbookViewId="0" topLeftCell="A1">
      <selection activeCell="A6" sqref="A6:C7"/>
    </sheetView>
  </sheetViews>
  <sheetFormatPr defaultColWidth="9.140625" defaultRowHeight="12.75"/>
  <cols>
    <col min="1" max="2" width="8.8515625" style="0" customWidth="1"/>
    <col min="3" max="3" width="21.57421875" style="0" customWidth="1"/>
    <col min="4" max="7" width="8.8515625" style="0" customWidth="1"/>
    <col min="8" max="8" width="13.00390625" style="0" customWidth="1"/>
  </cols>
  <sheetData>
    <row r="1" spans="4:10" ht="55.5" customHeight="1">
      <c r="D1" s="233" t="s">
        <v>406</v>
      </c>
      <c r="E1" s="233"/>
      <c r="F1" s="233"/>
      <c r="G1" s="233"/>
      <c r="H1" s="233"/>
      <c r="I1" s="201"/>
      <c r="J1" s="201"/>
    </row>
    <row r="2" spans="1:8" ht="38.25" customHeight="1">
      <c r="A2" s="25"/>
      <c r="B2" s="25"/>
      <c r="C2" s="26"/>
      <c r="D2" s="234" t="s">
        <v>333</v>
      </c>
      <c r="E2" s="234"/>
      <c r="F2" s="234"/>
      <c r="G2" s="234"/>
      <c r="H2" s="234"/>
    </row>
    <row r="3" spans="1:8" ht="12.75">
      <c r="A3" s="27"/>
      <c r="B3" s="27"/>
      <c r="C3" s="27"/>
      <c r="D3" s="28"/>
      <c r="E3" s="29"/>
      <c r="F3" s="29"/>
      <c r="G3" s="29"/>
      <c r="H3" s="29"/>
    </row>
    <row r="4" spans="1:8" ht="21" customHeight="1">
      <c r="A4" s="235" t="s">
        <v>319</v>
      </c>
      <c r="B4" s="235"/>
      <c r="C4" s="235"/>
      <c r="D4" s="235"/>
      <c r="E4" s="235"/>
      <c r="F4" s="235"/>
      <c r="G4" s="235"/>
      <c r="H4" s="235"/>
    </row>
    <row r="5" spans="1:8" ht="18">
      <c r="A5" s="30"/>
      <c r="B5" s="30"/>
      <c r="C5" s="30"/>
      <c r="D5" s="31"/>
      <c r="E5" s="31"/>
      <c r="F5" s="31"/>
      <c r="G5" s="31"/>
      <c r="H5" s="97" t="s">
        <v>229</v>
      </c>
    </row>
    <row r="6" spans="1:8" ht="12.75" customHeight="1">
      <c r="A6" s="227" t="s">
        <v>75</v>
      </c>
      <c r="B6" s="227"/>
      <c r="C6" s="227"/>
      <c r="D6" s="227" t="s">
        <v>76</v>
      </c>
      <c r="E6" s="227"/>
      <c r="F6" s="227"/>
      <c r="G6" s="236" t="s">
        <v>39</v>
      </c>
      <c r="H6" s="237"/>
    </row>
    <row r="7" spans="1:8" ht="30.75" customHeight="1">
      <c r="A7" s="227"/>
      <c r="B7" s="227"/>
      <c r="C7" s="227"/>
      <c r="D7" s="227"/>
      <c r="E7" s="227"/>
      <c r="F7" s="227"/>
      <c r="G7" s="238"/>
      <c r="H7" s="239"/>
    </row>
    <row r="8" spans="1:8" ht="42.75" customHeight="1">
      <c r="A8" s="230" t="s">
        <v>235</v>
      </c>
      <c r="B8" s="230"/>
      <c r="C8" s="230"/>
      <c r="D8" s="231" t="s">
        <v>84</v>
      </c>
      <c r="E8" s="231"/>
      <c r="F8" s="231"/>
      <c r="G8" s="232">
        <f>G12-G9</f>
        <v>9575.999999999993</v>
      </c>
      <c r="H8" s="232"/>
    </row>
    <row r="9" spans="1:8" ht="36" customHeight="1">
      <c r="A9" s="230" t="s">
        <v>77</v>
      </c>
      <c r="B9" s="230"/>
      <c r="C9" s="230"/>
      <c r="D9" s="231" t="s">
        <v>85</v>
      </c>
      <c r="E9" s="231"/>
      <c r="F9" s="231"/>
      <c r="G9" s="232">
        <f>Доходы!E72</f>
        <v>26806.4</v>
      </c>
      <c r="H9" s="232"/>
    </row>
    <row r="10" spans="1:8" ht="36" customHeight="1">
      <c r="A10" s="230" t="s">
        <v>78</v>
      </c>
      <c r="B10" s="230"/>
      <c r="C10" s="230"/>
      <c r="D10" s="231" t="s">
        <v>86</v>
      </c>
      <c r="E10" s="231"/>
      <c r="F10" s="231"/>
      <c r="G10" s="232">
        <f>G9</f>
        <v>26806.4</v>
      </c>
      <c r="H10" s="232"/>
    </row>
    <row r="11" spans="1:8" ht="52.5" customHeight="1">
      <c r="A11" s="230" t="s">
        <v>91</v>
      </c>
      <c r="B11" s="230"/>
      <c r="C11" s="230"/>
      <c r="D11" s="231" t="s">
        <v>236</v>
      </c>
      <c r="E11" s="231"/>
      <c r="F11" s="231"/>
      <c r="G11" s="232">
        <f>G9</f>
        <v>26806.4</v>
      </c>
      <c r="H11" s="232"/>
    </row>
    <row r="12" spans="1:8" ht="38.25" customHeight="1">
      <c r="A12" s="230" t="s">
        <v>79</v>
      </c>
      <c r="B12" s="230"/>
      <c r="C12" s="230"/>
      <c r="D12" s="231" t="s">
        <v>80</v>
      </c>
      <c r="E12" s="231"/>
      <c r="F12" s="231"/>
      <c r="G12" s="232">
        <f>'Расходы '!H308</f>
        <v>36382.399999999994</v>
      </c>
      <c r="H12" s="232"/>
    </row>
    <row r="13" spans="1:10" ht="34.5" customHeight="1">
      <c r="A13" s="230" t="s">
        <v>81</v>
      </c>
      <c r="B13" s="230"/>
      <c r="C13" s="230"/>
      <c r="D13" s="231" t="s">
        <v>82</v>
      </c>
      <c r="E13" s="231"/>
      <c r="F13" s="231"/>
      <c r="G13" s="232">
        <f>G12</f>
        <v>36382.399999999994</v>
      </c>
      <c r="H13" s="232"/>
      <c r="J13" s="59"/>
    </row>
    <row r="14" spans="1:10" ht="51" customHeight="1">
      <c r="A14" s="230" t="s">
        <v>92</v>
      </c>
      <c r="B14" s="230"/>
      <c r="C14" s="230"/>
      <c r="D14" s="231" t="s">
        <v>237</v>
      </c>
      <c r="E14" s="231"/>
      <c r="F14" s="231"/>
      <c r="G14" s="232">
        <f>G12</f>
        <v>36382.399999999994</v>
      </c>
      <c r="H14" s="232"/>
      <c r="J14" s="59"/>
    </row>
    <row r="15" spans="1:9" ht="18">
      <c r="A15" s="227" t="s">
        <v>74</v>
      </c>
      <c r="B15" s="227"/>
      <c r="C15" s="227"/>
      <c r="D15" s="228"/>
      <c r="E15" s="228"/>
      <c r="F15" s="228"/>
      <c r="G15" s="229">
        <f>G8</f>
        <v>9575.999999999993</v>
      </c>
      <c r="H15" s="229"/>
      <c r="I15">
        <v>9576.04</v>
      </c>
    </row>
    <row r="16" spans="1:10" ht="17.25">
      <c r="A16" s="32"/>
      <c r="B16" s="32"/>
      <c r="C16" s="32"/>
      <c r="D16" s="32"/>
      <c r="E16" s="32"/>
      <c r="F16" s="32"/>
      <c r="G16" s="32"/>
      <c r="H16" s="32"/>
      <c r="I16" s="59">
        <f>I15-G15</f>
        <v>0.04000000000814907</v>
      </c>
      <c r="J16" s="59"/>
    </row>
    <row r="18" ht="12.75">
      <c r="G18" s="34"/>
    </row>
    <row r="19" spans="1:8" s="22" customFormat="1" ht="12.75">
      <c r="A19" s="75"/>
      <c r="B19" s="60"/>
      <c r="C19" s="58"/>
      <c r="D19" s="58"/>
      <c r="E19" s="58"/>
      <c r="F19" s="60"/>
      <c r="G19" s="60"/>
      <c r="H19" s="61"/>
    </row>
    <row r="20" spans="1:8" s="22" customFormat="1" ht="12.75">
      <c r="A20" s="75"/>
      <c r="B20" s="60"/>
      <c r="C20" s="58"/>
      <c r="D20" s="58"/>
      <c r="E20" s="58"/>
      <c r="F20" s="60"/>
      <c r="G20" s="60"/>
      <c r="H20" s="61"/>
    </row>
    <row r="21" spans="1:8" s="22" customFormat="1" ht="12.75">
      <c r="A21" s="75"/>
      <c r="B21" s="60"/>
      <c r="C21" s="58"/>
      <c r="D21" s="58"/>
      <c r="E21" s="58"/>
      <c r="F21" s="60"/>
      <c r="G21" s="60"/>
      <c r="H21" s="61"/>
    </row>
    <row r="22" spans="1:8" s="22" customFormat="1" ht="12.75">
      <c r="A22" s="75"/>
      <c r="B22" s="60"/>
      <c r="C22" s="58"/>
      <c r="D22" s="58"/>
      <c r="E22" s="58"/>
      <c r="F22" s="60"/>
      <c r="G22" s="60"/>
      <c r="H22" s="61"/>
    </row>
  </sheetData>
  <sheetProtection/>
  <mergeCells count="30">
    <mergeCell ref="D1:H1"/>
    <mergeCell ref="D2:H2"/>
    <mergeCell ref="A4:H4"/>
    <mergeCell ref="A6:C7"/>
    <mergeCell ref="D6:F7"/>
    <mergeCell ref="G6:H7"/>
    <mergeCell ref="A8:C8"/>
    <mergeCell ref="D8:F8"/>
    <mergeCell ref="G8:H8"/>
    <mergeCell ref="A9:C9"/>
    <mergeCell ref="D9:F9"/>
    <mergeCell ref="G9:H9"/>
    <mergeCell ref="G10:H10"/>
    <mergeCell ref="A11:C11"/>
    <mergeCell ref="D11:F11"/>
    <mergeCell ref="G11:H11"/>
    <mergeCell ref="A12:C12"/>
    <mergeCell ref="D12:F12"/>
    <mergeCell ref="G12:H12"/>
    <mergeCell ref="A10:C10"/>
    <mergeCell ref="D10:F10"/>
    <mergeCell ref="A15:C15"/>
    <mergeCell ref="D15:F15"/>
    <mergeCell ref="G15:H15"/>
    <mergeCell ref="A13:C13"/>
    <mergeCell ref="D13:F13"/>
    <mergeCell ref="G13:H13"/>
    <mergeCell ref="A14:C14"/>
    <mergeCell ref="D14:F14"/>
    <mergeCell ref="G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2019-06-06T13:19:16Z</cp:lastPrinted>
  <dcterms:created xsi:type="dcterms:W3CDTF">1996-10-08T23:32:33Z</dcterms:created>
  <dcterms:modified xsi:type="dcterms:W3CDTF">2019-06-25T12:05:01Z</dcterms:modified>
  <cp:category/>
  <cp:version/>
  <cp:contentType/>
  <cp:contentStatus/>
</cp:coreProperties>
</file>